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natalimc\Desktop\"/>
    </mc:Choice>
  </mc:AlternateContent>
  <xr:revisionPtr revIDLastSave="0" documentId="8_{9C77873A-A635-4C71-AC63-1B59039DDA0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C1434" i="1"/>
  <c r="D1434" i="1"/>
  <c r="C1439" i="1"/>
  <c r="J1439" i="1" s="1"/>
  <c r="D1439" i="1"/>
  <c r="C1440" i="1"/>
  <c r="J1440" i="1" s="1"/>
  <c r="D1440" i="1"/>
  <c r="C1441" i="1"/>
  <c r="J1441" i="1" s="1"/>
  <c r="D1441" i="1"/>
  <c r="C1442" i="1"/>
  <c r="G1442" i="1" s="1"/>
  <c r="D1442" i="1"/>
  <c r="H1442" i="1" s="1"/>
  <c r="C1443" i="1"/>
  <c r="J1443" i="1" s="1"/>
  <c r="D1443" i="1"/>
  <c r="C1444" i="1"/>
  <c r="J1444" i="1" s="1"/>
  <c r="D1444" i="1"/>
  <c r="G1444" i="1"/>
  <c r="C1446" i="1"/>
  <c r="D1446" i="1"/>
  <c r="C1447" i="1"/>
  <c r="D1447" i="1"/>
  <c r="G1447" i="1" s="1"/>
  <c r="C1448" i="1"/>
  <c r="D1448" i="1"/>
  <c r="H1448" i="1" s="1"/>
  <c r="C1449" i="1"/>
  <c r="D1449" i="1"/>
  <c r="C1450" i="1"/>
  <c r="J1450" i="1" s="1"/>
  <c r="D1450" i="1"/>
  <c r="C1451" i="1"/>
  <c r="H1451" i="1" s="1"/>
  <c r="D1451" i="1"/>
  <c r="C1452" i="1"/>
  <c r="G1452" i="1" s="1"/>
  <c r="D1452" i="1"/>
  <c r="J1452" i="1"/>
  <c r="C1455" i="1"/>
  <c r="D1455" i="1"/>
  <c r="G1455" i="1" s="1"/>
  <c r="H1455" i="1"/>
  <c r="J1455" i="1"/>
  <c r="C1456" i="1"/>
  <c r="D1456" i="1"/>
  <c r="J1456" i="1" s="1"/>
  <c r="H1456" i="1"/>
  <c r="C1457" i="1"/>
  <c r="G1457" i="1" s="1"/>
  <c r="D1457" i="1"/>
  <c r="C1458" i="1"/>
  <c r="D1458" i="1"/>
  <c r="C1459" i="1"/>
  <c r="D1459" i="1"/>
  <c r="G1459" i="1" s="1"/>
  <c r="H1459" i="1"/>
  <c r="C1460" i="1"/>
  <c r="D1460" i="1"/>
  <c r="H1460" i="1"/>
  <c r="J1460" i="1"/>
  <c r="C1462" i="1"/>
  <c r="H1462" i="1" s="1"/>
  <c r="D1462" i="1"/>
  <c r="J1462" i="1" s="1"/>
  <c r="C1463" i="1"/>
  <c r="H1463" i="1" s="1"/>
  <c r="D1463" i="1"/>
  <c r="J1463" i="1" s="1"/>
  <c r="C1464" i="1"/>
  <c r="D1464" i="1"/>
  <c r="J1464" i="1"/>
  <c r="C1465" i="1"/>
  <c r="D1465" i="1"/>
  <c r="C1466" i="1"/>
  <c r="D1466" i="1"/>
  <c r="J1466" i="1" s="1"/>
  <c r="C1467" i="1"/>
  <c r="D1467" i="1"/>
  <c r="C1468" i="1"/>
  <c r="J1468" i="1" s="1"/>
  <c r="D1468" i="1"/>
  <c r="C1471" i="1"/>
  <c r="H1471" i="1" s="1"/>
  <c r="D1471" i="1"/>
  <c r="J1471" i="1" s="1"/>
  <c r="C1472" i="1"/>
  <c r="D1472" i="1"/>
  <c r="C1473" i="1"/>
  <c r="D1473" i="1"/>
  <c r="C1474" i="1"/>
  <c r="D1474" i="1"/>
  <c r="G1474" i="1"/>
  <c r="I1474" i="1" s="1"/>
  <c r="H1474" i="1"/>
  <c r="J1474" i="1"/>
  <c r="C1476" i="1"/>
  <c r="G1476" i="1" s="1"/>
  <c r="D1476" i="1"/>
  <c r="J1476" i="1"/>
  <c r="C1477" i="1"/>
  <c r="D1477" i="1"/>
  <c r="G1477" i="1" s="1"/>
  <c r="C1478" i="1"/>
  <c r="J1478" i="1" s="1"/>
  <c r="D1478" i="1"/>
  <c r="C1479" i="1"/>
  <c r="H1479" i="1" s="1"/>
  <c r="D1479" i="1"/>
  <c r="G1479" i="1" s="1"/>
  <c r="C1480" i="1"/>
  <c r="H1480" i="1" s="1"/>
  <c r="C1482" i="1"/>
  <c r="G1482" i="1"/>
  <c r="H1482" i="1"/>
  <c r="C1484" i="1"/>
  <c r="H1484" i="1" s="1"/>
  <c r="G1484" i="1"/>
  <c r="C1485" i="1"/>
  <c r="G1485" i="1" s="1"/>
  <c r="H1485" i="1"/>
  <c r="C1486" i="1"/>
  <c r="G1486" i="1"/>
  <c r="H1486" i="1"/>
  <c r="C1487" i="1"/>
  <c r="G1487" i="1" s="1"/>
  <c r="H1487" i="1"/>
  <c r="C1488" i="1"/>
  <c r="H1488" i="1" s="1"/>
  <c r="C1489" i="1"/>
  <c r="C1490" i="1"/>
  <c r="G1490" i="1"/>
  <c r="H1490" i="1"/>
  <c r="C1491" i="1"/>
  <c r="G1491" i="1" s="1"/>
  <c r="C1492" i="1"/>
  <c r="H1492" i="1" s="1"/>
  <c r="G1492" i="1"/>
  <c r="C1494" i="1"/>
  <c r="G1494" i="1"/>
  <c r="H1494" i="1"/>
  <c r="C1495" i="1"/>
  <c r="C1496" i="1"/>
  <c r="H1496" i="1" s="1"/>
  <c r="C1497" i="1"/>
  <c r="H1497" i="1" s="1"/>
  <c r="G1497" i="1"/>
  <c r="C1498" i="1"/>
  <c r="G1498" i="1"/>
  <c r="H1498" i="1"/>
  <c r="C1500" i="1"/>
  <c r="C1502" i="1"/>
  <c r="G1502" i="1"/>
  <c r="H1502" i="1"/>
  <c r="C1503" i="1"/>
  <c r="G1503" i="1" s="1"/>
  <c r="H1503" i="1"/>
  <c r="C1504" i="1"/>
  <c r="H1504" i="1" s="1"/>
  <c r="C1505" i="1"/>
  <c r="H1505" i="1" s="1"/>
  <c r="G1505" i="1"/>
  <c r="C1506" i="1"/>
  <c r="G1506" i="1"/>
  <c r="H1506" i="1"/>
  <c r="C1507" i="1"/>
  <c r="G1507" i="1" s="1"/>
  <c r="C1508" i="1"/>
  <c r="H1508" i="1" s="1"/>
  <c r="G1508" i="1"/>
  <c r="C1509" i="1"/>
  <c r="G1509" i="1" s="1"/>
  <c r="H1509" i="1"/>
  <c r="C1510" i="1"/>
  <c r="G1510" i="1"/>
  <c r="H1510" i="1"/>
  <c r="C1512" i="1"/>
  <c r="H1512" i="1" s="1"/>
  <c r="G1512" i="1"/>
  <c r="C1513" i="1"/>
  <c r="H1513" i="1" s="1"/>
  <c r="G1513" i="1"/>
  <c r="C1514" i="1"/>
  <c r="G1514" i="1"/>
  <c r="H1514" i="1"/>
  <c r="C1515" i="1"/>
  <c r="G1515" i="1" s="1"/>
  <c r="C1516" i="1"/>
  <c r="C1520" i="1"/>
  <c r="C1521" i="1"/>
  <c r="G1521" i="1"/>
  <c r="H1521" i="1"/>
  <c r="C1522" i="1"/>
  <c r="G1522" i="1"/>
  <c r="H1522" i="1"/>
  <c r="C1523" i="1"/>
  <c r="C1526" i="1"/>
  <c r="G1526" i="1"/>
  <c r="H1526" i="1"/>
  <c r="C1527" i="1"/>
  <c r="G1527" i="1" s="1"/>
  <c r="H1527" i="1"/>
  <c r="C1528" i="1"/>
  <c r="C1529" i="1"/>
  <c r="G1529" i="1"/>
  <c r="H1529" i="1"/>
  <c r="C1531" i="1"/>
  <c r="C1532" i="1"/>
  <c r="H1532" i="1" s="1"/>
  <c r="C1533" i="1"/>
  <c r="H1533" i="1" s="1"/>
  <c r="G1533" i="1"/>
  <c r="C1534" i="1"/>
  <c r="G1534" i="1"/>
  <c r="H1534" i="1"/>
  <c r="C1536" i="1"/>
  <c r="C1537" i="1"/>
  <c r="G1537" i="1"/>
  <c r="H1537" i="1"/>
  <c r="C1538" i="1"/>
  <c r="G1538" i="1"/>
  <c r="H1538" i="1"/>
  <c r="C1539" i="1"/>
  <c r="C1541" i="1"/>
  <c r="H1541" i="1" s="1"/>
  <c r="G1541" i="1"/>
  <c r="C1542" i="1"/>
  <c r="G1542" i="1"/>
  <c r="H1542" i="1"/>
  <c r="C1543" i="1"/>
  <c r="G1543" i="1" s="1"/>
  <c r="C1544" i="1"/>
  <c r="C1546" i="1"/>
  <c r="G1546" i="1"/>
  <c r="H1546" i="1"/>
  <c r="C1547" i="1"/>
  <c r="G1547" i="1" s="1"/>
  <c r="H1547" i="1"/>
  <c r="C1548" i="1"/>
  <c r="H1548" i="1" s="1"/>
  <c r="G1548" i="1"/>
  <c r="C1549" i="1"/>
  <c r="H1549" i="1" s="1"/>
  <c r="G1549" i="1"/>
  <c r="C1551" i="1"/>
  <c r="C1552" i="1"/>
  <c r="H1552" i="1" s="1"/>
  <c r="G1552" i="1"/>
  <c r="C1553" i="1"/>
  <c r="G1553" i="1"/>
  <c r="H1553" i="1"/>
  <c r="C1554" i="1"/>
  <c r="G1554" i="1"/>
  <c r="H1554" i="1"/>
  <c r="C1556" i="1"/>
  <c r="C1557" i="1"/>
  <c r="G1557" i="1"/>
  <c r="H1557" i="1"/>
  <c r="C1558" i="1"/>
  <c r="G1558" i="1"/>
  <c r="H1558" i="1"/>
  <c r="C1559" i="1"/>
  <c r="C1561" i="1"/>
  <c r="G1561" i="1"/>
  <c r="H1561" i="1"/>
  <c r="C1562" i="1"/>
  <c r="G1562" i="1" s="1"/>
  <c r="H1562" i="1"/>
  <c r="C1563" i="1"/>
  <c r="C1564" i="1"/>
  <c r="C1566" i="1"/>
  <c r="G1566" i="1" s="1"/>
  <c r="H1566" i="1"/>
  <c r="C1567" i="1"/>
  <c r="C1568" i="1"/>
  <c r="H1568" i="1" s="1"/>
  <c r="G1568" i="1"/>
  <c r="C1569" i="1"/>
  <c r="G1569" i="1"/>
  <c r="H1569" i="1"/>
  <c r="C1571" i="1"/>
  <c r="C1572" i="1"/>
  <c r="H1572" i="1" s="1"/>
  <c r="G1572" i="1"/>
  <c r="C1573" i="1"/>
  <c r="G1573" i="1"/>
  <c r="H1573" i="1"/>
  <c r="C1574" i="1"/>
  <c r="G1574" i="1" s="1"/>
  <c r="H1574" i="1"/>
  <c r="C1575" i="1"/>
  <c r="C1577" i="1"/>
  <c r="G1577" i="1"/>
  <c r="H1577" i="1"/>
  <c r="C1578" i="1"/>
  <c r="G1578" i="1" s="1"/>
  <c r="C1579" i="1"/>
  <c r="C1580" i="1"/>
  <c r="H1580" i="1" s="1"/>
  <c r="G1580" i="1"/>
  <c r="J1429" i="9"/>
  <c r="L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F285" i="9"/>
  <c r="H284" i="9"/>
  <c r="G284" i="9"/>
  <c r="E284" i="9" s="1"/>
  <c r="B284" i="9" s="1"/>
  <c r="F284" i="9"/>
  <c r="H283" i="9"/>
  <c r="E283" i="9" s="1"/>
  <c r="G283" i="9"/>
  <c r="F283" i="9"/>
  <c r="B283" i="9"/>
  <c r="F282" i="9"/>
  <c r="H281" i="9"/>
  <c r="E281" i="9" s="1"/>
  <c r="G281" i="9"/>
  <c r="F281" i="9"/>
  <c r="B281" i="9"/>
  <c r="H280" i="9"/>
  <c r="G280" i="9"/>
  <c r="F280" i="9"/>
  <c r="E280" i="9"/>
  <c r="B280" i="9" s="1"/>
  <c r="H279" i="9"/>
  <c r="G279" i="9"/>
  <c r="F279" i="9"/>
  <c r="F278" i="9"/>
  <c r="G277" i="9"/>
  <c r="E277" i="9" s="1"/>
  <c r="B277" i="9" s="1"/>
  <c r="F277" i="9"/>
  <c r="F276" i="9"/>
  <c r="F275" i="9"/>
  <c r="L274" i="9"/>
  <c r="F274" i="9" s="1"/>
  <c r="H274" i="9"/>
  <c r="I273" i="9"/>
  <c r="H273" i="9"/>
  <c r="F273" i="9"/>
  <c r="E273" i="9"/>
  <c r="B273" i="9" s="1"/>
  <c r="E272" i="9"/>
  <c r="M271" i="9"/>
  <c r="L271" i="9"/>
  <c r="E271" i="9"/>
  <c r="M270" i="9"/>
  <c r="F270" i="9" s="1"/>
  <c r="L270" i="9"/>
  <c r="E270" i="9"/>
  <c r="B270" i="9"/>
  <c r="M269" i="9"/>
  <c r="L269" i="9"/>
  <c r="F269" i="9"/>
  <c r="E269" i="9"/>
  <c r="B269" i="9" s="1"/>
  <c r="M268" i="9"/>
  <c r="L268" i="9"/>
  <c r="F268" i="9" s="1"/>
  <c r="B268" i="9" s="1"/>
  <c r="E268" i="9"/>
  <c r="M267" i="9"/>
  <c r="L267" i="9"/>
  <c r="E267" i="9"/>
  <c r="M266" i="9"/>
  <c r="F266" i="9" s="1"/>
  <c r="B266" i="9" s="1"/>
  <c r="L266" i="9"/>
  <c r="E266" i="9"/>
  <c r="M265" i="9"/>
  <c r="L265" i="9"/>
  <c r="F265" i="9"/>
  <c r="E265" i="9"/>
  <c r="B265" i="9" s="1"/>
  <c r="M264" i="9"/>
  <c r="L264" i="9"/>
  <c r="F264" i="9" s="1"/>
  <c r="B264" i="9" s="1"/>
  <c r="E264" i="9"/>
  <c r="M263" i="9"/>
  <c r="L263" i="9"/>
  <c r="E263" i="9"/>
  <c r="M262" i="9"/>
  <c r="F262" i="9" s="1"/>
  <c r="B262" i="9" s="1"/>
  <c r="L262" i="9"/>
  <c r="E262" i="9"/>
  <c r="M261" i="9"/>
  <c r="L261" i="9"/>
  <c r="F261" i="9"/>
  <c r="E261" i="9"/>
  <c r="B261" i="9" s="1"/>
  <c r="M260" i="9"/>
  <c r="L260" i="9"/>
  <c r="F260" i="9" s="1"/>
  <c r="B260" i="9" s="1"/>
  <c r="E260" i="9"/>
  <c r="M259" i="9"/>
  <c r="L259" i="9"/>
  <c r="E259" i="9"/>
  <c r="M258" i="9"/>
  <c r="F258" i="9" s="1"/>
  <c r="B258" i="9" s="1"/>
  <c r="L258" i="9"/>
  <c r="E258" i="9"/>
  <c r="M257" i="9"/>
  <c r="L257" i="9"/>
  <c r="F257" i="9"/>
  <c r="E257" i="9"/>
  <c r="B257" i="9" s="1"/>
  <c r="M256" i="9"/>
  <c r="L256" i="9"/>
  <c r="F256" i="9" s="1"/>
  <c r="B256" i="9" s="1"/>
  <c r="E256" i="9"/>
  <c r="M255" i="9"/>
  <c r="L255" i="9"/>
  <c r="E255" i="9"/>
  <c r="M254" i="9"/>
  <c r="F254" i="9" s="1"/>
  <c r="L254" i="9"/>
  <c r="E254" i="9"/>
  <c r="B254" i="9"/>
  <c r="M253" i="9"/>
  <c r="L253" i="9"/>
  <c r="F253" i="9"/>
  <c r="E253" i="9"/>
  <c r="B253" i="9" s="1"/>
  <c r="M252" i="9"/>
  <c r="L252" i="9"/>
  <c r="F252" i="9" s="1"/>
  <c r="B252" i="9" s="1"/>
  <c r="E252" i="9"/>
  <c r="M251" i="9"/>
  <c r="L251" i="9"/>
  <c r="E251" i="9"/>
  <c r="M250" i="9"/>
  <c r="F250" i="9" s="1"/>
  <c r="L250" i="9"/>
  <c r="E250" i="9"/>
  <c r="B250" i="9"/>
  <c r="M249" i="9"/>
  <c r="L249" i="9"/>
  <c r="F249" i="9"/>
  <c r="E249" i="9"/>
  <c r="B249" i="9" s="1"/>
  <c r="M248" i="9"/>
  <c r="L248" i="9"/>
  <c r="F248" i="9" s="1"/>
  <c r="B248" i="9" s="1"/>
  <c r="E248" i="9"/>
  <c r="M247" i="9"/>
  <c r="L247" i="9"/>
  <c r="E247" i="9"/>
  <c r="M246" i="9"/>
  <c r="F246" i="9" s="1"/>
  <c r="B246" i="9" s="1"/>
  <c r="L246" i="9"/>
  <c r="E246" i="9"/>
  <c r="M245" i="9"/>
  <c r="L245" i="9"/>
  <c r="F245" i="9"/>
  <c r="E245" i="9"/>
  <c r="B245" i="9" s="1"/>
  <c r="M244" i="9"/>
  <c r="L244" i="9"/>
  <c r="F244" i="9" s="1"/>
  <c r="B244" i="9" s="1"/>
  <c r="E244" i="9"/>
  <c r="M243" i="9"/>
  <c r="L243" i="9"/>
  <c r="E243" i="9"/>
  <c r="M242" i="9"/>
  <c r="F242" i="9" s="1"/>
  <c r="B242" i="9" s="1"/>
  <c r="L242" i="9"/>
  <c r="E242" i="9"/>
  <c r="M241" i="9"/>
  <c r="L241" i="9"/>
  <c r="F241" i="9"/>
  <c r="E241" i="9"/>
  <c r="B241" i="9" s="1"/>
  <c r="M240" i="9"/>
  <c r="L240" i="9"/>
  <c r="F240" i="9" s="1"/>
  <c r="B240" i="9" s="1"/>
  <c r="E240" i="9"/>
  <c r="M239" i="9"/>
  <c r="L239" i="9"/>
  <c r="E239" i="9"/>
  <c r="M238" i="9"/>
  <c r="F238" i="9" s="1"/>
  <c r="L238" i="9"/>
  <c r="E238" i="9"/>
  <c r="B238" i="9"/>
  <c r="M237" i="9"/>
  <c r="L237" i="9"/>
  <c r="F237" i="9"/>
  <c r="E237" i="9"/>
  <c r="B237" i="9" s="1"/>
  <c r="M236" i="9"/>
  <c r="L236" i="9"/>
  <c r="F236" i="9" s="1"/>
  <c r="B236" i="9" s="1"/>
  <c r="E236" i="9"/>
  <c r="M235" i="9"/>
  <c r="L235" i="9"/>
  <c r="E235" i="9"/>
  <c r="M234" i="9"/>
  <c r="F234" i="9" s="1"/>
  <c r="L234" i="9"/>
  <c r="E234" i="9"/>
  <c r="B234" i="9"/>
  <c r="M233" i="9"/>
  <c r="L233" i="9"/>
  <c r="F233" i="9"/>
  <c r="E233" i="9"/>
  <c r="B233" i="9" s="1"/>
  <c r="M232" i="9"/>
  <c r="L232" i="9"/>
  <c r="F232" i="9" s="1"/>
  <c r="B232" i="9" s="1"/>
  <c r="E232" i="9"/>
  <c r="M231" i="9"/>
  <c r="L231" i="9"/>
  <c r="E231" i="9"/>
  <c r="M230" i="9"/>
  <c r="F230" i="9" s="1"/>
  <c r="B230" i="9" s="1"/>
  <c r="L230" i="9"/>
  <c r="E230" i="9"/>
  <c r="M229" i="9"/>
  <c r="L229" i="9"/>
  <c r="F229" i="9"/>
  <c r="E229" i="9"/>
  <c r="B229" i="9" s="1"/>
  <c r="M228" i="9"/>
  <c r="L228" i="9"/>
  <c r="F228" i="9" s="1"/>
  <c r="B228" i="9" s="1"/>
  <c r="E228" i="9"/>
  <c r="M227" i="9"/>
  <c r="L227" i="9"/>
  <c r="E227" i="9"/>
  <c r="M226" i="9"/>
  <c r="L226" i="9"/>
  <c r="F226" i="9"/>
  <c r="E226" i="9"/>
  <c r="H225" i="9"/>
  <c r="G225" i="9"/>
  <c r="E225" i="9" s="1"/>
  <c r="B225" i="9" s="1"/>
  <c r="F225" i="9"/>
  <c r="M224" i="9"/>
  <c r="L224" i="9"/>
  <c r="F224" i="9" s="1"/>
  <c r="B224" i="9" s="1"/>
  <c r="E224" i="9"/>
  <c r="M223" i="9"/>
  <c r="L223" i="9"/>
  <c r="F223" i="9" s="1"/>
  <c r="E223" i="9"/>
  <c r="M222" i="9"/>
  <c r="F222" i="9" s="1"/>
  <c r="L222" i="9"/>
  <c r="E222" i="9"/>
  <c r="B222" i="9"/>
  <c r="M221" i="9"/>
  <c r="L221" i="9"/>
  <c r="F221" i="9" s="1"/>
  <c r="E221" i="9"/>
  <c r="B221" i="9" s="1"/>
  <c r="M220" i="9"/>
  <c r="L220" i="9"/>
  <c r="E220" i="9"/>
  <c r="M219" i="9"/>
  <c r="L219" i="9"/>
  <c r="E219" i="9"/>
  <c r="M218" i="9"/>
  <c r="L218" i="9"/>
  <c r="F218" i="9"/>
  <c r="E218" i="9"/>
  <c r="B218" i="9" s="1"/>
  <c r="M217" i="9"/>
  <c r="L217" i="9"/>
  <c r="F217" i="9" s="1"/>
  <c r="E217" i="9"/>
  <c r="M216" i="9"/>
  <c r="L216" i="9"/>
  <c r="F216" i="9" s="1"/>
  <c r="B216" i="9" s="1"/>
  <c r="E216" i="9"/>
  <c r="M215" i="9"/>
  <c r="L215" i="9"/>
  <c r="E215" i="9"/>
  <c r="M214" i="9"/>
  <c r="F214" i="9" s="1"/>
  <c r="B214" i="9" s="1"/>
  <c r="L214" i="9"/>
  <c r="E214" i="9"/>
  <c r="M213" i="9"/>
  <c r="L213" i="9"/>
  <c r="F213" i="9" s="1"/>
  <c r="E213" i="9"/>
  <c r="E212" i="9"/>
  <c r="F211" i="9"/>
  <c r="F210" i="9"/>
  <c r="F209" i="9"/>
  <c r="F208" i="9"/>
  <c r="F207" i="9"/>
  <c r="F206" i="9"/>
  <c r="F205" i="9"/>
  <c r="F204" i="9"/>
  <c r="F203" i="9"/>
  <c r="G202" i="9"/>
  <c r="E202" i="9" s="1"/>
  <c r="B202" i="9" s="1"/>
  <c r="F202" i="9"/>
  <c r="F201" i="9"/>
  <c r="F200" i="9"/>
  <c r="F199" i="9"/>
  <c r="F198" i="9"/>
  <c r="F197" i="9"/>
  <c r="F196" i="9"/>
  <c r="F195" i="9"/>
  <c r="F194" i="9"/>
  <c r="F193" i="9"/>
  <c r="F192" i="9"/>
  <c r="F190" i="9"/>
  <c r="F189" i="9"/>
  <c r="G188" i="9"/>
  <c r="E188" i="9" s="1"/>
  <c r="B188" i="9" s="1"/>
  <c r="F188" i="9"/>
  <c r="F187" i="9"/>
  <c r="F186" i="9"/>
  <c r="F185" i="9"/>
  <c r="F184" i="9"/>
  <c r="F183" i="9"/>
  <c r="F182" i="9"/>
  <c r="F181" i="9"/>
  <c r="G180" i="9"/>
  <c r="E180" i="9" s="1"/>
  <c r="B180" i="9" s="1"/>
  <c r="F180" i="9"/>
  <c r="F179" i="9"/>
  <c r="G178" i="9"/>
  <c r="E178" i="9" s="1"/>
  <c r="F178" i="9"/>
  <c r="F177" i="9"/>
  <c r="F176" i="9"/>
  <c r="F175" i="9"/>
  <c r="F174" i="9"/>
  <c r="F173" i="9"/>
  <c r="G172" i="9"/>
  <c r="E172" i="9" s="1"/>
  <c r="B172" i="9" s="1"/>
  <c r="F172" i="9"/>
  <c r="F171" i="9"/>
  <c r="G170" i="9"/>
  <c r="E170" i="9" s="1"/>
  <c r="F170" i="9"/>
  <c r="F169" i="9"/>
  <c r="F168" i="9"/>
  <c r="F167" i="9"/>
  <c r="F166" i="9"/>
  <c r="F165" i="9"/>
  <c r="F164" i="9"/>
  <c r="F163" i="9"/>
  <c r="F162" i="9"/>
  <c r="F161" i="9"/>
  <c r="F160" i="9"/>
  <c r="H159" i="9"/>
  <c r="G159" i="9"/>
  <c r="F159" i="9"/>
  <c r="E159" i="9"/>
  <c r="B159" i="9" s="1"/>
  <c r="H158" i="9"/>
  <c r="G158" i="9"/>
  <c r="E158" i="9" s="1"/>
  <c r="F158" i="9"/>
  <c r="H157" i="9"/>
  <c r="G157" i="9"/>
  <c r="F157" i="9"/>
  <c r="H156" i="9"/>
  <c r="E156" i="9" s="1"/>
  <c r="G156" i="9"/>
  <c r="F156" i="9"/>
  <c r="B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G148" i="9"/>
  <c r="F148" i="9"/>
  <c r="B148" i="9"/>
  <c r="H147" i="9"/>
  <c r="G147" i="9"/>
  <c r="F147" i="9"/>
  <c r="E147" i="9"/>
  <c r="B147" i="9" s="1"/>
  <c r="H146" i="9"/>
  <c r="G146" i="9"/>
  <c r="E146" i="9" s="1"/>
  <c r="F146" i="9"/>
  <c r="H145" i="9"/>
  <c r="G145" i="9"/>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B50" i="9" s="1"/>
  <c r="F50" i="9"/>
  <c r="H49" i="9"/>
  <c r="G49" i="9"/>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G28" i="9"/>
  <c r="F28" i="9"/>
  <c r="B28" i="9"/>
  <c r="H27" i="9"/>
  <c r="G27" i="9"/>
  <c r="F27" i="9"/>
  <c r="E27" i="9"/>
  <c r="B27" i="9" s="1"/>
  <c r="H26" i="9"/>
  <c r="G26" i="9"/>
  <c r="E26" i="9" s="1"/>
  <c r="B26" i="9" s="1"/>
  <c r="F26" i="9"/>
  <c r="H25" i="9"/>
  <c r="G25" i="9"/>
  <c r="F25" i="9"/>
  <c r="H24" i="9"/>
  <c r="E24" i="9" s="1"/>
  <c r="B24" i="9" s="1"/>
  <c r="G24" i="9"/>
  <c r="F24" i="9"/>
  <c r="H23" i="9"/>
  <c r="G23" i="9"/>
  <c r="F23" i="9"/>
  <c r="E23" i="9"/>
  <c r="B23" i="9" s="1"/>
  <c r="H22" i="9"/>
  <c r="G22" i="9"/>
  <c r="E22" i="9" s="1"/>
  <c r="B22" i="9" s="1"/>
  <c r="F22" i="9"/>
  <c r="H21" i="9"/>
  <c r="G21" i="9"/>
  <c r="E21" i="9" s="1"/>
  <c r="B21" i="9" s="1"/>
  <c r="F21" i="9"/>
  <c r="F20" i="9"/>
  <c r="F4" i="9"/>
  <c r="O3" i="9"/>
  <c r="G274" i="9" s="1"/>
  <c r="E274" i="9" s="1"/>
  <c r="B274" i="9" s="1"/>
  <c r="I3" i="9"/>
  <c r="H3" i="9"/>
  <c r="G3" i="9"/>
  <c r="D101" i="8"/>
  <c r="C1576" i="1" s="1"/>
  <c r="H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D36" i="8"/>
  <c r="C1511" i="1" s="1"/>
  <c r="D26" i="8"/>
  <c r="D18" i="8"/>
  <c r="C1493" i="1" s="1"/>
  <c r="G1493" i="1" s="1"/>
  <c r="D8" i="8"/>
  <c r="C1483" i="1" s="1"/>
  <c r="D6" i="8"/>
  <c r="E44" i="7"/>
  <c r="D1475" i="1" s="1"/>
  <c r="D44" i="7"/>
  <c r="C1475" i="1" s="1"/>
  <c r="E39" i="7"/>
  <c r="D39" i="7"/>
  <c r="E30" i="7"/>
  <c r="D1461" i="1" s="1"/>
  <c r="D30" i="7"/>
  <c r="C1461" i="1" s="1"/>
  <c r="E23" i="7"/>
  <c r="D1454" i="1" s="1"/>
  <c r="D23" i="7"/>
  <c r="C1454" i="1" s="1"/>
  <c r="E14" i="7"/>
  <c r="D1445" i="1" s="1"/>
  <c r="D14" i="7"/>
  <c r="C1445" i="1" s="1"/>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1337" i="1" s="1"/>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F180" i="5" s="1"/>
  <c r="F179" i="5"/>
  <c r="F178" i="5"/>
  <c r="E177" i="5"/>
  <c r="D177"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120" i="1"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C1066" i="1" s="1"/>
  <c r="D87" i="5"/>
  <c r="F87" i="5" s="1"/>
  <c r="F86" i="5"/>
  <c r="F85" i="5"/>
  <c r="F84" i="5"/>
  <c r="F83" i="5"/>
  <c r="F82" i="5"/>
  <c r="F81" i="5"/>
  <c r="F80" i="5"/>
  <c r="F79" i="5"/>
  <c r="E79" i="5"/>
  <c r="D79" i="5"/>
  <c r="E78" i="5"/>
  <c r="D1056" i="1" s="1"/>
  <c r="D78" i="5"/>
  <c r="C1056" i="1"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E593" i="4" s="1"/>
  <c r="D587" i="1" s="1"/>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G210" i="9" s="1"/>
  <c r="E210" i="9" s="1"/>
  <c r="B210" i="9" s="1"/>
  <c r="D577" i="4"/>
  <c r="F576" i="4"/>
  <c r="F575" i="4"/>
  <c r="F574" i="4"/>
  <c r="E574" i="4"/>
  <c r="D574" i="4"/>
  <c r="F573" i="4"/>
  <c r="F572" i="4"/>
  <c r="E571" i="4"/>
  <c r="D571" i="4"/>
  <c r="F571" i="4" s="1"/>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D466" i="1" s="1"/>
  <c r="F471" i="4"/>
  <c r="F470" i="4"/>
  <c r="F469" i="4"/>
  <c r="E469" i="4"/>
  <c r="D463" i="1" s="1"/>
  <c r="D469" i="4"/>
  <c r="F468" i="4"/>
  <c r="F467" i="4"/>
  <c r="F466" i="4"/>
  <c r="E466" i="4"/>
  <c r="D466" i="4"/>
  <c r="F465" i="4"/>
  <c r="F464" i="4"/>
  <c r="E463" i="4"/>
  <c r="D463" i="4"/>
  <c r="F463" i="4" s="1"/>
  <c r="F462" i="4"/>
  <c r="F461" i="4"/>
  <c r="E460" i="4"/>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F416" i="4"/>
  <c r="E416" i="4"/>
  <c r="E643" i="4" s="1"/>
  <c r="D637" i="1" s="1"/>
  <c r="D416" i="4"/>
  <c r="D643" i="4" s="1"/>
  <c r="F411" i="4"/>
  <c r="F410" i="4"/>
  <c r="F409" i="4"/>
  <c r="F406" i="4"/>
  <c r="F405" i="4"/>
  <c r="F404" i="4"/>
  <c r="F403" i="4"/>
  <c r="F402" i="4"/>
  <c r="E402" i="4"/>
  <c r="D397" i="1" s="1"/>
  <c r="D402" i="4"/>
  <c r="F401" i="4"/>
  <c r="F400" i="4"/>
  <c r="E400" i="4"/>
  <c r="D395" i="1" s="1"/>
  <c r="D400" i="4"/>
  <c r="F399" i="4"/>
  <c r="F398" i="4"/>
  <c r="F397" i="4"/>
  <c r="E397" i="4"/>
  <c r="D397" i="4"/>
  <c r="F396" i="4"/>
  <c r="E396" i="4"/>
  <c r="D391" i="1" s="1"/>
  <c r="D396" i="4"/>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58" i="1" s="1"/>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E299" i="4" s="1"/>
  <c r="D294" i="1" s="1"/>
  <c r="D304" i="4"/>
  <c r="F303" i="4"/>
  <c r="F302" i="4"/>
  <c r="F301" i="4"/>
  <c r="E300" i="4"/>
  <c r="D300" i="4"/>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F262" i="4"/>
  <c r="F261" i="4"/>
  <c r="F260" i="4"/>
  <c r="F259" i="4"/>
  <c r="E259" i="4"/>
  <c r="D259" i="4"/>
  <c r="F258" i="4"/>
  <c r="F257" i="4"/>
  <c r="F256" i="4"/>
  <c r="F255" i="4"/>
  <c r="F254" i="4"/>
  <c r="F253" i="4"/>
  <c r="E253" i="4"/>
  <c r="D253" i="4"/>
  <c r="E252" i="4"/>
  <c r="D248" i="1"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4" i="1" s="1"/>
  <c r="D228" i="4"/>
  <c r="F228" i="4" s="1"/>
  <c r="F227" i="4"/>
  <c r="F226" i="4"/>
  <c r="F225" i="4"/>
  <c r="E225" i="4"/>
  <c r="E224" i="4" s="1"/>
  <c r="D220" i="1" s="1"/>
  <c r="D225" i="4"/>
  <c r="F223" i="4"/>
  <c r="F222" i="4"/>
  <c r="F221" i="4"/>
  <c r="F220" i="4"/>
  <c r="E219" i="4"/>
  <c r="D219" i="4"/>
  <c r="F219" i="4" s="1"/>
  <c r="F218" i="4"/>
  <c r="F217" i="4"/>
  <c r="E216" i="4"/>
  <c r="E215" i="4" s="1"/>
  <c r="D211" i="1" s="1"/>
  <c r="D216" i="4"/>
  <c r="F216" i="4" s="1"/>
  <c r="D215" i="4"/>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F134"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0" i="1" s="1"/>
  <c r="D74" i="4"/>
  <c r="F74" i="4" s="1"/>
  <c r="F73" i="4"/>
  <c r="F72" i="4"/>
  <c r="F71" i="4"/>
  <c r="E71" i="4"/>
  <c r="D71" i="4"/>
  <c r="F70" i="4"/>
  <c r="F69" i="4"/>
  <c r="F68" i="4"/>
  <c r="E68" i="4"/>
  <c r="D68" i="4"/>
  <c r="F67" i="4"/>
  <c r="F66" i="4"/>
  <c r="E65" i="4"/>
  <c r="D65" i="4"/>
  <c r="F65" i="4" s="1"/>
  <c r="F64" i="4"/>
  <c r="F63" i="4"/>
  <c r="E62" i="4"/>
  <c r="D62" i="4"/>
  <c r="F62" i="4" s="1"/>
  <c r="F61" i="4"/>
  <c r="F60" i="4"/>
  <c r="F59" i="4"/>
  <c r="E59" i="4"/>
  <c r="D55" i="1" s="1"/>
  <c r="D59" i="4"/>
  <c r="F58" i="4"/>
  <c r="F57" i="4"/>
  <c r="F56" i="4"/>
  <c r="F55" i="4"/>
  <c r="E54" i="4"/>
  <c r="D54" i="4"/>
  <c r="F54" i="4" s="1"/>
  <c r="F53" i="4"/>
  <c r="F52" i="4"/>
  <c r="F51" i="4"/>
  <c r="E51" i="4"/>
  <c r="D51" i="4"/>
  <c r="E50" i="4"/>
  <c r="D46" i="1"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E6"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432" i="1"/>
  <c r="D1432" i="1"/>
  <c r="C1432" i="1"/>
  <c r="G1432" i="1" s="1"/>
  <c r="D1431" i="1"/>
  <c r="C1431" i="1"/>
  <c r="D1430" i="1"/>
  <c r="C1430" i="1"/>
  <c r="H1429" i="1"/>
  <c r="D1429" i="1"/>
  <c r="C1429" i="1"/>
  <c r="G1429" i="1" s="1"/>
  <c r="H1428" i="1"/>
  <c r="D1428" i="1"/>
  <c r="C1428" i="1"/>
  <c r="G1428" i="1" s="1"/>
  <c r="D1427" i="1"/>
  <c r="C1427" i="1"/>
  <c r="D1426" i="1"/>
  <c r="C1426" i="1"/>
  <c r="H1425" i="1"/>
  <c r="D1425" i="1"/>
  <c r="C1425" i="1"/>
  <c r="G1425" i="1" s="1"/>
  <c r="H1424" i="1"/>
  <c r="D1424" i="1"/>
  <c r="C1424" i="1"/>
  <c r="G1424" i="1" s="1"/>
  <c r="D1423" i="1"/>
  <c r="C1423" i="1"/>
  <c r="D1422" i="1"/>
  <c r="C1422" i="1"/>
  <c r="H1421" i="1"/>
  <c r="D1421" i="1"/>
  <c r="C1421" i="1"/>
  <c r="G1421" i="1" s="1"/>
  <c r="H1420" i="1"/>
  <c r="D1420" i="1"/>
  <c r="C1420" i="1"/>
  <c r="G1420" i="1" s="1"/>
  <c r="D1419" i="1"/>
  <c r="C1419" i="1"/>
  <c r="D1418" i="1"/>
  <c r="C1418" i="1"/>
  <c r="H1417" i="1"/>
  <c r="D1417" i="1"/>
  <c r="C1417" i="1"/>
  <c r="G1417" i="1" s="1"/>
  <c r="C1416" i="1"/>
  <c r="D1415" i="1"/>
  <c r="C1415" i="1"/>
  <c r="H1414" i="1"/>
  <c r="D1414" i="1"/>
  <c r="C1414" i="1"/>
  <c r="G1414" i="1" s="1"/>
  <c r="H1413" i="1"/>
  <c r="D1413" i="1"/>
  <c r="C1413" i="1"/>
  <c r="G1413" i="1" s="1"/>
  <c r="D1412" i="1"/>
  <c r="C1412" i="1"/>
  <c r="D1411" i="1"/>
  <c r="C1411" i="1"/>
  <c r="H1410" i="1"/>
  <c r="D1410" i="1"/>
  <c r="C1410" i="1"/>
  <c r="G1410" i="1" s="1"/>
  <c r="H1409" i="1"/>
  <c r="D1409" i="1"/>
  <c r="C1409" i="1"/>
  <c r="G1409" i="1" s="1"/>
  <c r="H1407" i="1"/>
  <c r="D1407" i="1"/>
  <c r="C1407" i="1"/>
  <c r="G1407" i="1" s="1"/>
  <c r="H1406" i="1"/>
  <c r="D1406" i="1"/>
  <c r="C1406" i="1"/>
  <c r="G1406" i="1" s="1"/>
  <c r="D1405" i="1"/>
  <c r="C1405" i="1"/>
  <c r="D1404" i="1"/>
  <c r="C1404" i="1"/>
  <c r="H1403" i="1"/>
  <c r="D1403" i="1"/>
  <c r="C1403" i="1"/>
  <c r="G1403" i="1" s="1"/>
  <c r="H1402" i="1"/>
  <c r="D1402" i="1"/>
  <c r="C1402" i="1"/>
  <c r="G1402" i="1" s="1"/>
  <c r="D1401" i="1"/>
  <c r="C1401" i="1"/>
  <c r="D1400" i="1"/>
  <c r="C1400" i="1"/>
  <c r="H1399" i="1"/>
  <c r="D1399" i="1"/>
  <c r="C1399" i="1"/>
  <c r="G1399" i="1" s="1"/>
  <c r="H1398" i="1"/>
  <c r="D1398" i="1"/>
  <c r="C1398" i="1"/>
  <c r="G1398" i="1" s="1"/>
  <c r="D1397" i="1"/>
  <c r="C1397" i="1"/>
  <c r="D1396" i="1"/>
  <c r="C1396" i="1"/>
  <c r="H1395" i="1"/>
  <c r="D1395" i="1"/>
  <c r="C1395" i="1"/>
  <c r="G1395" i="1" s="1"/>
  <c r="H1394" i="1"/>
  <c r="D1394" i="1"/>
  <c r="C1394" i="1"/>
  <c r="G1394" i="1" s="1"/>
  <c r="C1393" i="1"/>
  <c r="H1392" i="1"/>
  <c r="D1392" i="1"/>
  <c r="C1392" i="1"/>
  <c r="G1392" i="1" s="1"/>
  <c r="H1391" i="1"/>
  <c r="D1391" i="1"/>
  <c r="C1391" i="1"/>
  <c r="G1391" i="1" s="1"/>
  <c r="D1390" i="1"/>
  <c r="C1390" i="1"/>
  <c r="D1389" i="1"/>
  <c r="C1389" i="1"/>
  <c r="H1388" i="1"/>
  <c r="D1388" i="1"/>
  <c r="C1388" i="1"/>
  <c r="G1388" i="1" s="1"/>
  <c r="H1387" i="1"/>
  <c r="D1387" i="1"/>
  <c r="C1387" i="1"/>
  <c r="G1387" i="1" s="1"/>
  <c r="D1386" i="1"/>
  <c r="C1386" i="1"/>
  <c r="D1385" i="1"/>
  <c r="C1385" i="1"/>
  <c r="H1384" i="1"/>
  <c r="D1384" i="1"/>
  <c r="C1384" i="1"/>
  <c r="G1384" i="1" s="1"/>
  <c r="D1382" i="1"/>
  <c r="C1382" i="1"/>
  <c r="H1381" i="1"/>
  <c r="D1381" i="1"/>
  <c r="C1381" i="1"/>
  <c r="G1381" i="1" s="1"/>
  <c r="H1380" i="1"/>
  <c r="D1380" i="1"/>
  <c r="C1380" i="1"/>
  <c r="G1380" i="1" s="1"/>
  <c r="D1379" i="1"/>
  <c r="C1379" i="1"/>
  <c r="D1378" i="1"/>
  <c r="C1378" i="1"/>
  <c r="H1377" i="1"/>
  <c r="D1377" i="1"/>
  <c r="C1377" i="1"/>
  <c r="G1377" i="1" s="1"/>
  <c r="H1376" i="1"/>
  <c r="D1376" i="1"/>
  <c r="C1376" i="1"/>
  <c r="G1376" i="1" s="1"/>
  <c r="D1375" i="1"/>
  <c r="C1375" i="1"/>
  <c r="D1374" i="1"/>
  <c r="C1374" i="1"/>
  <c r="H1373" i="1"/>
  <c r="D1373" i="1"/>
  <c r="C1373" i="1"/>
  <c r="G1373" i="1" s="1"/>
  <c r="H1372" i="1"/>
  <c r="D1372" i="1"/>
  <c r="C1372" i="1"/>
  <c r="G1372" i="1" s="1"/>
  <c r="D1371" i="1"/>
  <c r="C1371" i="1"/>
  <c r="D1370" i="1"/>
  <c r="C1370" i="1"/>
  <c r="H1369" i="1"/>
  <c r="D1369" i="1"/>
  <c r="C1369" i="1"/>
  <c r="G1369" i="1" s="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D1350" i="1"/>
  <c r="C1350" i="1"/>
  <c r="H1349" i="1"/>
  <c r="D1349" i="1"/>
  <c r="C1349" i="1"/>
  <c r="G1349" i="1" s="1"/>
  <c r="H1348" i="1"/>
  <c r="D1348" i="1"/>
  <c r="C1348" i="1"/>
  <c r="G1348" i="1" s="1"/>
  <c r="D1347" i="1"/>
  <c r="C1347" i="1"/>
  <c r="D1346" i="1"/>
  <c r="C1346" i="1"/>
  <c r="H1345" i="1"/>
  <c r="D1345" i="1"/>
  <c r="C1345" i="1"/>
  <c r="G1345" i="1" s="1"/>
  <c r="C1344" i="1"/>
  <c r="D1343" i="1"/>
  <c r="C1343" i="1"/>
  <c r="H1342" i="1"/>
  <c r="D1342" i="1"/>
  <c r="C1342" i="1"/>
  <c r="G1342" i="1" s="1"/>
  <c r="H1341" i="1"/>
  <c r="D1341" i="1"/>
  <c r="C1341" i="1"/>
  <c r="G1341" i="1" s="1"/>
  <c r="D1340" i="1"/>
  <c r="C1340" i="1"/>
  <c r="D1339" i="1"/>
  <c r="C1339" i="1"/>
  <c r="H1338" i="1"/>
  <c r="D1338" i="1"/>
  <c r="C1338" i="1"/>
  <c r="G1338" i="1" s="1"/>
  <c r="C1337" i="1"/>
  <c r="G1337" i="1" s="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H1328" i="1"/>
  <c r="D1328" i="1"/>
  <c r="C1328" i="1"/>
  <c r="G1328" i="1" s="1"/>
  <c r="H1327" i="1"/>
  <c r="D1327" i="1"/>
  <c r="C1327" i="1"/>
  <c r="G1327" i="1" s="1"/>
  <c r="D1326" i="1"/>
  <c r="C1326" i="1"/>
  <c r="D1325" i="1"/>
  <c r="C1325" i="1"/>
  <c r="H1324" i="1"/>
  <c r="D1324" i="1"/>
  <c r="C1324" i="1"/>
  <c r="G1324" i="1" s="1"/>
  <c r="H1323" i="1"/>
  <c r="D1323" i="1"/>
  <c r="C1323" i="1"/>
  <c r="G1323" i="1" s="1"/>
  <c r="D1322" i="1"/>
  <c r="D1321" i="1"/>
  <c r="C1321" i="1"/>
  <c r="H1320" i="1"/>
  <c r="D1320" i="1"/>
  <c r="C1320" i="1"/>
  <c r="G1320" i="1" s="1"/>
  <c r="H1319" i="1"/>
  <c r="D1319" i="1"/>
  <c r="C1319" i="1"/>
  <c r="G1319" i="1" s="1"/>
  <c r="D1318" i="1"/>
  <c r="C1318" i="1"/>
  <c r="D1317" i="1"/>
  <c r="C1317" i="1"/>
  <c r="H1316" i="1"/>
  <c r="D1316" i="1"/>
  <c r="C1316" i="1"/>
  <c r="G1316" i="1" s="1"/>
  <c r="H1315" i="1"/>
  <c r="D1315" i="1"/>
  <c r="C1315" i="1"/>
  <c r="G1315" i="1" s="1"/>
  <c r="D1314" i="1"/>
  <c r="C1314" i="1"/>
  <c r="D1313" i="1"/>
  <c r="C1313" i="1"/>
  <c r="H1312" i="1"/>
  <c r="D1312" i="1"/>
  <c r="C1312" i="1"/>
  <c r="G1312" i="1" s="1"/>
  <c r="H1311" i="1"/>
  <c r="D1311" i="1"/>
  <c r="C1311" i="1"/>
  <c r="G1311" i="1" s="1"/>
  <c r="D1310" i="1"/>
  <c r="C1310" i="1"/>
  <c r="D1309" i="1"/>
  <c r="C1309" i="1"/>
  <c r="H1308" i="1"/>
  <c r="D1308" i="1"/>
  <c r="C1308" i="1"/>
  <c r="G1308" i="1" s="1"/>
  <c r="H1307" i="1"/>
  <c r="D1307" i="1"/>
  <c r="C1307" i="1"/>
  <c r="G1307" i="1" s="1"/>
  <c r="D1306" i="1"/>
  <c r="C1306" i="1"/>
  <c r="D1305" i="1"/>
  <c r="C1305" i="1"/>
  <c r="C1304" i="1"/>
  <c r="D1303" i="1"/>
  <c r="C1303" i="1"/>
  <c r="D1302" i="1"/>
  <c r="C1302" i="1"/>
  <c r="H1301" i="1"/>
  <c r="D1301" i="1"/>
  <c r="C1301" i="1"/>
  <c r="G1301" i="1" s="1"/>
  <c r="H1300" i="1"/>
  <c r="D1300" i="1"/>
  <c r="C1300" i="1"/>
  <c r="G1300" i="1" s="1"/>
  <c r="H1298" i="1"/>
  <c r="D1298" i="1"/>
  <c r="C1298" i="1"/>
  <c r="G1298" i="1" s="1"/>
  <c r="H1297" i="1"/>
  <c r="D1297" i="1"/>
  <c r="C1297" i="1"/>
  <c r="G1297" i="1" s="1"/>
  <c r="D1296" i="1"/>
  <c r="C1296" i="1"/>
  <c r="D1295" i="1"/>
  <c r="C1295" i="1"/>
  <c r="H1294" i="1"/>
  <c r="D1294" i="1"/>
  <c r="C1294" i="1"/>
  <c r="G1294" i="1" s="1"/>
  <c r="H1293" i="1"/>
  <c r="D1293" i="1"/>
  <c r="C1293" i="1"/>
  <c r="G1293" i="1" s="1"/>
  <c r="D1292" i="1"/>
  <c r="C1292" i="1"/>
  <c r="D1291" i="1"/>
  <c r="C1291" i="1"/>
  <c r="H1290" i="1"/>
  <c r="D1290" i="1"/>
  <c r="C1290" i="1"/>
  <c r="G1290" i="1" s="1"/>
  <c r="H1289" i="1"/>
  <c r="D1289" i="1"/>
  <c r="C1289" i="1"/>
  <c r="G1289" i="1" s="1"/>
  <c r="D1288" i="1"/>
  <c r="C1288" i="1"/>
  <c r="D1287" i="1"/>
  <c r="C1287" i="1"/>
  <c r="H1286" i="1"/>
  <c r="D1286" i="1"/>
  <c r="C1286" i="1"/>
  <c r="G1286" i="1" s="1"/>
  <c r="H1285" i="1"/>
  <c r="D1285" i="1"/>
  <c r="C1285" i="1"/>
  <c r="G1285" i="1" s="1"/>
  <c r="D1284" i="1"/>
  <c r="C1284" i="1"/>
  <c r="D1283" i="1"/>
  <c r="C1283" i="1"/>
  <c r="H1282" i="1"/>
  <c r="D1282" i="1"/>
  <c r="C1282" i="1"/>
  <c r="G1282" i="1" s="1"/>
  <c r="H1281" i="1"/>
  <c r="D1281" i="1"/>
  <c r="C1281" i="1"/>
  <c r="G1281" i="1" s="1"/>
  <c r="D1280" i="1"/>
  <c r="C1280" i="1"/>
  <c r="D1279" i="1"/>
  <c r="C1279" i="1"/>
  <c r="H1278" i="1"/>
  <c r="D1278" i="1"/>
  <c r="C1278" i="1"/>
  <c r="G1278" i="1" s="1"/>
  <c r="H1277" i="1"/>
  <c r="D1277" i="1"/>
  <c r="C1277" i="1"/>
  <c r="G1277" i="1" s="1"/>
  <c r="D1276" i="1"/>
  <c r="C1276" i="1"/>
  <c r="D1275" i="1"/>
  <c r="C1275" i="1"/>
  <c r="H1274" i="1"/>
  <c r="D1274" i="1"/>
  <c r="C1274" i="1"/>
  <c r="G1274" i="1" s="1"/>
  <c r="H1273" i="1"/>
  <c r="D1273" i="1"/>
  <c r="C1273" i="1"/>
  <c r="G1273" i="1" s="1"/>
  <c r="D1272" i="1"/>
  <c r="C1272" i="1"/>
  <c r="D1271" i="1"/>
  <c r="C1271" i="1"/>
  <c r="H1270" i="1"/>
  <c r="D1270" i="1"/>
  <c r="C1270" i="1"/>
  <c r="G1270" i="1" s="1"/>
  <c r="H1269" i="1"/>
  <c r="D1269" i="1"/>
  <c r="C1269" i="1"/>
  <c r="G1269" i="1" s="1"/>
  <c r="D1268" i="1"/>
  <c r="C1268" i="1"/>
  <c r="D1267" i="1"/>
  <c r="C1267" i="1"/>
  <c r="H1266" i="1"/>
  <c r="D1266" i="1"/>
  <c r="C1266" i="1"/>
  <c r="G1266" i="1" s="1"/>
  <c r="H1265" i="1"/>
  <c r="D1265" i="1"/>
  <c r="C1265" i="1"/>
  <c r="G1265" i="1" s="1"/>
  <c r="D1264" i="1"/>
  <c r="C1264" i="1"/>
  <c r="D1263" i="1"/>
  <c r="C1263" i="1"/>
  <c r="H1262" i="1"/>
  <c r="D1262" i="1"/>
  <c r="C1262" i="1"/>
  <c r="G1262" i="1" s="1"/>
  <c r="H1261" i="1"/>
  <c r="D1261" i="1"/>
  <c r="C1261" i="1"/>
  <c r="G1261" i="1" s="1"/>
  <c r="D1260" i="1"/>
  <c r="C1260" i="1"/>
  <c r="D1259" i="1"/>
  <c r="C1259" i="1"/>
  <c r="H1258" i="1"/>
  <c r="D1258" i="1"/>
  <c r="C1258" i="1"/>
  <c r="G1258" i="1" s="1"/>
  <c r="H1257" i="1"/>
  <c r="D1257" i="1"/>
  <c r="C1257" i="1"/>
  <c r="G1257" i="1" s="1"/>
  <c r="D1256" i="1"/>
  <c r="C1256" i="1"/>
  <c r="D1255" i="1"/>
  <c r="C1255" i="1"/>
  <c r="H1254" i="1"/>
  <c r="D1254" i="1"/>
  <c r="C1254" i="1"/>
  <c r="G1254" i="1" s="1"/>
  <c r="H1253" i="1"/>
  <c r="D1253" i="1"/>
  <c r="C1253" i="1"/>
  <c r="G1253" i="1" s="1"/>
  <c r="D1252" i="1"/>
  <c r="C1252" i="1"/>
  <c r="D1251" i="1"/>
  <c r="C1251" i="1"/>
  <c r="H1250" i="1"/>
  <c r="D1250" i="1"/>
  <c r="C1250" i="1"/>
  <c r="G1250" i="1" s="1"/>
  <c r="H1249" i="1"/>
  <c r="D1249" i="1"/>
  <c r="C1249" i="1"/>
  <c r="G1249" i="1" s="1"/>
  <c r="D1248" i="1"/>
  <c r="C1248" i="1"/>
  <c r="D1247" i="1"/>
  <c r="C1247" i="1"/>
  <c r="H1246" i="1"/>
  <c r="D1246" i="1"/>
  <c r="C1246" i="1"/>
  <c r="G1246" i="1" s="1"/>
  <c r="H1245" i="1"/>
  <c r="D1245" i="1"/>
  <c r="C1245" i="1"/>
  <c r="G1245" i="1" s="1"/>
  <c r="D1244" i="1"/>
  <c r="C1244" i="1"/>
  <c r="D1243" i="1"/>
  <c r="C1243" i="1"/>
  <c r="H1242" i="1"/>
  <c r="D1242" i="1"/>
  <c r="C1242" i="1"/>
  <c r="G1242" i="1" s="1"/>
  <c r="H1241" i="1"/>
  <c r="D1241" i="1"/>
  <c r="C1241" i="1"/>
  <c r="G1241" i="1" s="1"/>
  <c r="D1240" i="1"/>
  <c r="C1240" i="1"/>
  <c r="D1239" i="1"/>
  <c r="C1239" i="1"/>
  <c r="H1238" i="1"/>
  <c r="D1238" i="1"/>
  <c r="C1238" i="1"/>
  <c r="G1238" i="1" s="1"/>
  <c r="H1237" i="1"/>
  <c r="D1237" i="1"/>
  <c r="C1237" i="1"/>
  <c r="G1237" i="1" s="1"/>
  <c r="D1236" i="1"/>
  <c r="C1236" i="1"/>
  <c r="D1235" i="1"/>
  <c r="C1235" i="1"/>
  <c r="H1234" i="1"/>
  <c r="D1234" i="1"/>
  <c r="C1234" i="1"/>
  <c r="G1234" i="1" s="1"/>
  <c r="H1233" i="1"/>
  <c r="D1233" i="1"/>
  <c r="C1233" i="1"/>
  <c r="G1233" i="1" s="1"/>
  <c r="D1232" i="1"/>
  <c r="C1232" i="1"/>
  <c r="D1231" i="1"/>
  <c r="C1231" i="1"/>
  <c r="H1230" i="1"/>
  <c r="D1230" i="1"/>
  <c r="C1230" i="1"/>
  <c r="G1230" i="1" s="1"/>
  <c r="H1229" i="1"/>
  <c r="D1229" i="1"/>
  <c r="C1229" i="1"/>
  <c r="G1229" i="1" s="1"/>
  <c r="D1228" i="1"/>
  <c r="C1228" i="1"/>
  <c r="C1227" i="1"/>
  <c r="H1226" i="1"/>
  <c r="D1226" i="1"/>
  <c r="C1226" i="1"/>
  <c r="G1226" i="1" s="1"/>
  <c r="D1225" i="1"/>
  <c r="C1225" i="1"/>
  <c r="D1224" i="1"/>
  <c r="C1224" i="1"/>
  <c r="H1223" i="1"/>
  <c r="D1223" i="1"/>
  <c r="C1223" i="1"/>
  <c r="G1223" i="1" s="1"/>
  <c r="D1221" i="1"/>
  <c r="C1221" i="1"/>
  <c r="H1220" i="1"/>
  <c r="D1220" i="1"/>
  <c r="C1220" i="1"/>
  <c r="G1220" i="1" s="1"/>
  <c r="H1219" i="1"/>
  <c r="D1219" i="1"/>
  <c r="C1219" i="1"/>
  <c r="G1219" i="1" s="1"/>
  <c r="D1218" i="1"/>
  <c r="C1218" i="1"/>
  <c r="D1217" i="1"/>
  <c r="C1217" i="1"/>
  <c r="H1216" i="1"/>
  <c r="D1216" i="1"/>
  <c r="C1216" i="1"/>
  <c r="G1216" i="1" s="1"/>
  <c r="H1215" i="1"/>
  <c r="D1215" i="1"/>
  <c r="C1215" i="1"/>
  <c r="G1215" i="1" s="1"/>
  <c r="H1213" i="1"/>
  <c r="D1213" i="1"/>
  <c r="C1213" i="1"/>
  <c r="G1213" i="1" s="1"/>
  <c r="H1212" i="1"/>
  <c r="D1212" i="1"/>
  <c r="C1212" i="1"/>
  <c r="G1212" i="1" s="1"/>
  <c r="D1211" i="1"/>
  <c r="C1211" i="1"/>
  <c r="D1210" i="1"/>
  <c r="C1210" i="1"/>
  <c r="D1209" i="1"/>
  <c r="C1209" i="1"/>
  <c r="G1209" i="1" s="1"/>
  <c r="H1208" i="1"/>
  <c r="D1208" i="1"/>
  <c r="C1208" i="1"/>
  <c r="G1208" i="1" s="1"/>
  <c r="H1207" i="1"/>
  <c r="D1207" i="1"/>
  <c r="C1207" i="1"/>
  <c r="G1207" i="1" s="1"/>
  <c r="D1206" i="1"/>
  <c r="C1206" i="1"/>
  <c r="G1206" i="1" s="1"/>
  <c r="D1205" i="1"/>
  <c r="C1205" i="1"/>
  <c r="G1205" i="1" s="1"/>
  <c r="H1204" i="1"/>
  <c r="D1204" i="1"/>
  <c r="C1204" i="1"/>
  <c r="G1204" i="1" s="1"/>
  <c r="H1203" i="1"/>
  <c r="D1203" i="1"/>
  <c r="C1203" i="1"/>
  <c r="G1203" i="1" s="1"/>
  <c r="D1202" i="1"/>
  <c r="C1202" i="1"/>
  <c r="G1202" i="1" s="1"/>
  <c r="D1201" i="1"/>
  <c r="C1201" i="1"/>
  <c r="G1201" i="1" s="1"/>
  <c r="H1200" i="1"/>
  <c r="D1200" i="1"/>
  <c r="C1200" i="1"/>
  <c r="G1200" i="1" s="1"/>
  <c r="H1199" i="1"/>
  <c r="D1199" i="1"/>
  <c r="C1199" i="1"/>
  <c r="G1199" i="1" s="1"/>
  <c r="D1198" i="1"/>
  <c r="C1198" i="1"/>
  <c r="G1198" i="1" s="1"/>
  <c r="D1197" i="1"/>
  <c r="C1197" i="1"/>
  <c r="G1197" i="1" s="1"/>
  <c r="H1196" i="1"/>
  <c r="D1196" i="1"/>
  <c r="C1196" i="1"/>
  <c r="G1196" i="1" s="1"/>
  <c r="H1195" i="1"/>
  <c r="D1195" i="1"/>
  <c r="C1195" i="1"/>
  <c r="G1195" i="1" s="1"/>
  <c r="D1194" i="1"/>
  <c r="C1194" i="1"/>
  <c r="G1194" i="1" s="1"/>
  <c r="D1193" i="1"/>
  <c r="C1193" i="1"/>
  <c r="G1193" i="1" s="1"/>
  <c r="H1192" i="1"/>
  <c r="D1192" i="1"/>
  <c r="C1192" i="1"/>
  <c r="G1192" i="1" s="1"/>
  <c r="H1191" i="1"/>
  <c r="D1191" i="1"/>
  <c r="C1191" i="1"/>
  <c r="G1191" i="1" s="1"/>
  <c r="D1190" i="1"/>
  <c r="C1190" i="1"/>
  <c r="G1190" i="1" s="1"/>
  <c r="D1189" i="1"/>
  <c r="C1189" i="1"/>
  <c r="G1189" i="1" s="1"/>
  <c r="H1188" i="1"/>
  <c r="D1188" i="1"/>
  <c r="C1188" i="1"/>
  <c r="G1188" i="1" s="1"/>
  <c r="H1187" i="1"/>
  <c r="D1187" i="1"/>
  <c r="C1187" i="1"/>
  <c r="G1187" i="1" s="1"/>
  <c r="D1186" i="1"/>
  <c r="C1186" i="1"/>
  <c r="G1186" i="1" s="1"/>
  <c r="D1185" i="1"/>
  <c r="C1185" i="1"/>
  <c r="G1185" i="1" s="1"/>
  <c r="H1184" i="1"/>
  <c r="D1184" i="1"/>
  <c r="C1184" i="1"/>
  <c r="G1184"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C1167" i="1"/>
  <c r="D1166" i="1"/>
  <c r="C1166" i="1"/>
  <c r="G1165" i="1"/>
  <c r="D1165" i="1"/>
  <c r="C1165" i="1"/>
  <c r="H1165" i="1" s="1"/>
  <c r="D1164" i="1"/>
  <c r="C1164" i="1"/>
  <c r="H1164" i="1" s="1"/>
  <c r="D1163" i="1"/>
  <c r="C1163" i="1"/>
  <c r="H1163" i="1" s="1"/>
  <c r="G1162" i="1"/>
  <c r="D1162" i="1"/>
  <c r="C1162" i="1"/>
  <c r="H1162" i="1" s="1"/>
  <c r="G1161" i="1"/>
  <c r="D1161" i="1"/>
  <c r="C1161" i="1"/>
  <c r="H1161" i="1" s="1"/>
  <c r="D1160" i="1"/>
  <c r="C1160" i="1"/>
  <c r="H1160" i="1" s="1"/>
  <c r="D1159" i="1"/>
  <c r="C1159" i="1"/>
  <c r="H1159" i="1" s="1"/>
  <c r="G1158" i="1"/>
  <c r="D1158" i="1"/>
  <c r="C1158" i="1"/>
  <c r="H1158" i="1" s="1"/>
  <c r="G1157" i="1"/>
  <c r="D1157" i="1"/>
  <c r="C1157" i="1"/>
  <c r="H1157" i="1" s="1"/>
  <c r="D1156" i="1"/>
  <c r="C1156" i="1"/>
  <c r="H1156" i="1" s="1"/>
  <c r="D1155" i="1"/>
  <c r="C1155" i="1"/>
  <c r="H1155" i="1" s="1"/>
  <c r="C1154" i="1"/>
  <c r="H1151" i="1"/>
  <c r="G1151" i="1"/>
  <c r="D1151" i="1"/>
  <c r="C1151" i="1"/>
  <c r="H1150" i="1"/>
  <c r="G1150" i="1"/>
  <c r="D1150" i="1"/>
  <c r="C1150" i="1"/>
  <c r="H1149" i="1"/>
  <c r="G1149" i="1"/>
  <c r="D1149" i="1"/>
  <c r="C1149" i="1"/>
  <c r="C1148" i="1"/>
  <c r="G1148" i="1" s="1"/>
  <c r="D1147" i="1"/>
  <c r="C1147" i="1"/>
  <c r="H1147" i="1" s="1"/>
  <c r="G1146" i="1"/>
  <c r="D1146" i="1"/>
  <c r="C1146" i="1"/>
  <c r="H1146" i="1" s="1"/>
  <c r="G1145" i="1"/>
  <c r="D1145" i="1"/>
  <c r="C1145" i="1"/>
  <c r="H1145" i="1" s="1"/>
  <c r="D1144" i="1"/>
  <c r="C1144" i="1"/>
  <c r="H1144" i="1" s="1"/>
  <c r="D1143" i="1"/>
  <c r="C1143" i="1"/>
  <c r="H1143" i="1" s="1"/>
  <c r="G1142" i="1"/>
  <c r="D1142" i="1"/>
  <c r="C1142" i="1"/>
  <c r="H1142" i="1" s="1"/>
  <c r="G1141" i="1"/>
  <c r="D1141" i="1"/>
  <c r="C1141" i="1"/>
  <c r="H1141" i="1" s="1"/>
  <c r="D1140" i="1"/>
  <c r="C1140" i="1"/>
  <c r="H1140" i="1" s="1"/>
  <c r="D1139" i="1"/>
  <c r="C1139" i="1"/>
  <c r="H1139" i="1" s="1"/>
  <c r="G1138" i="1"/>
  <c r="D1138" i="1"/>
  <c r="C1138" i="1"/>
  <c r="H1138" i="1" s="1"/>
  <c r="G1137" i="1"/>
  <c r="D1137" i="1"/>
  <c r="C1137" i="1"/>
  <c r="H1137" i="1" s="1"/>
  <c r="D1136" i="1"/>
  <c r="C1136" i="1"/>
  <c r="H1136" i="1" s="1"/>
  <c r="D1135" i="1"/>
  <c r="C1135" i="1"/>
  <c r="H1135" i="1" s="1"/>
  <c r="G1134" i="1"/>
  <c r="D1134" i="1"/>
  <c r="C1134" i="1"/>
  <c r="H1134" i="1" s="1"/>
  <c r="G1133" i="1"/>
  <c r="D1133" i="1"/>
  <c r="C1133" i="1"/>
  <c r="H1133" i="1" s="1"/>
  <c r="D1132" i="1"/>
  <c r="C1132" i="1"/>
  <c r="H1132" i="1" s="1"/>
  <c r="D1131" i="1"/>
  <c r="C1131" i="1"/>
  <c r="H1131" i="1" s="1"/>
  <c r="G1130" i="1"/>
  <c r="D1130" i="1"/>
  <c r="C1130" i="1"/>
  <c r="H1130" i="1" s="1"/>
  <c r="G1129" i="1"/>
  <c r="D1129" i="1"/>
  <c r="C1129" i="1"/>
  <c r="H1129" i="1" s="1"/>
  <c r="D1128" i="1"/>
  <c r="C1128" i="1"/>
  <c r="H1128" i="1" s="1"/>
  <c r="C1127" i="1"/>
  <c r="H1126" i="1"/>
  <c r="D1126" i="1"/>
  <c r="C1126" i="1"/>
  <c r="G1126" i="1" s="1"/>
  <c r="D1125" i="1"/>
  <c r="C1125" i="1"/>
  <c r="G1125" i="1" s="1"/>
  <c r="H1123" i="1"/>
  <c r="G1123" i="1"/>
  <c r="D1123" i="1"/>
  <c r="C1123" i="1"/>
  <c r="H1122" i="1"/>
  <c r="G1122" i="1"/>
  <c r="D1122" i="1"/>
  <c r="C1122" i="1"/>
  <c r="H1121" i="1"/>
  <c r="G1121" i="1"/>
  <c r="D1121" i="1"/>
  <c r="C1121" i="1"/>
  <c r="H1120" i="1"/>
  <c r="G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D1111" i="1"/>
  <c r="H1111" i="1" s="1"/>
  <c r="C1111" i="1"/>
  <c r="D1110" i="1"/>
  <c r="C1110" i="1"/>
  <c r="G1110" i="1" s="1"/>
  <c r="D1109" i="1"/>
  <c r="C1109" i="1"/>
  <c r="G1109" i="1" s="1"/>
  <c r="H1108" i="1"/>
  <c r="D1108" i="1"/>
  <c r="C1108" i="1"/>
  <c r="D1107" i="1"/>
  <c r="H1107" i="1" s="1"/>
  <c r="C1107" i="1"/>
  <c r="D1106" i="1"/>
  <c r="C1106" i="1"/>
  <c r="G1106" i="1" s="1"/>
  <c r="D1105" i="1"/>
  <c r="C1105" i="1"/>
  <c r="G1105" i="1" s="1"/>
  <c r="H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D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C397" i="1"/>
  <c r="H396" i="1"/>
  <c r="G396" i="1"/>
  <c r="D396" i="1"/>
  <c r="C396" i="1"/>
  <c r="C395" i="1"/>
  <c r="H394" i="1"/>
  <c r="G394" i="1"/>
  <c r="D394" i="1"/>
  <c r="C394" i="1"/>
  <c r="H393" i="1"/>
  <c r="G393" i="1"/>
  <c r="D393" i="1"/>
  <c r="C393" i="1"/>
  <c r="H392" i="1"/>
  <c r="G392" i="1"/>
  <c r="D392"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D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D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D168" i="1"/>
  <c r="C168" i="1"/>
  <c r="G168" i="1" s="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D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D61" i="1"/>
  <c r="H60" i="1"/>
  <c r="G60" i="1"/>
  <c r="D60" i="1"/>
  <c r="C60" i="1"/>
  <c r="H59" i="1"/>
  <c r="G59" i="1"/>
  <c r="D59" i="1"/>
  <c r="C59" i="1"/>
  <c r="D58" i="1"/>
  <c r="H57" i="1"/>
  <c r="G57" i="1"/>
  <c r="D57" i="1"/>
  <c r="C57" i="1"/>
  <c r="H56" i="1"/>
  <c r="G56" i="1"/>
  <c r="D56" i="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I1476" i="1" l="1"/>
  <c r="J1479" i="1"/>
  <c r="H1476" i="1"/>
  <c r="E38" i="7"/>
  <c r="D1470" i="1"/>
  <c r="G1466" i="1"/>
  <c r="G1462" i="1"/>
  <c r="I1462" i="1" s="1"/>
  <c r="H1466" i="1"/>
  <c r="G1460" i="1"/>
  <c r="I1460" i="1" s="1"/>
  <c r="J1459" i="1"/>
  <c r="D22" i="7"/>
  <c r="H30" i="3" s="1"/>
  <c r="E22" i="7"/>
  <c r="J1451" i="1"/>
  <c r="G1448" i="1"/>
  <c r="I1448" i="1" s="1"/>
  <c r="H1452" i="1"/>
  <c r="I1452" i="1" s="1"/>
  <c r="J1448" i="1"/>
  <c r="J1447" i="1"/>
  <c r="G1451" i="1"/>
  <c r="I1451" i="1" s="1"/>
  <c r="H1447" i="1"/>
  <c r="H1444" i="1"/>
  <c r="I1444" i="1" s="1"/>
  <c r="J1442" i="1"/>
  <c r="H1440" i="1"/>
  <c r="G1440" i="1"/>
  <c r="H1578" i="1"/>
  <c r="I36" i="3"/>
  <c r="G248" i="1"/>
  <c r="H248" i="1"/>
  <c r="H283" i="1"/>
  <c r="G283" i="1"/>
  <c r="G637" i="1"/>
  <c r="H637" i="1"/>
  <c r="H378" i="1"/>
  <c r="G378" i="1"/>
  <c r="G1056" i="1"/>
  <c r="H1056" i="1"/>
  <c r="H55" i="1"/>
  <c r="G55" i="1"/>
  <c r="I16" i="3"/>
  <c r="D2" i="1"/>
  <c r="G70" i="1"/>
  <c r="H70" i="1"/>
  <c r="H211" i="1"/>
  <c r="G211" i="1"/>
  <c r="H391" i="1"/>
  <c r="G391" i="1"/>
  <c r="H395" i="1"/>
  <c r="G395" i="1"/>
  <c r="G397" i="1"/>
  <c r="H397" i="1"/>
  <c r="D415" i="1"/>
  <c r="H463" i="1"/>
  <c r="G463" i="1"/>
  <c r="H1066" i="1"/>
  <c r="G1066" i="1"/>
  <c r="G1225" i="1"/>
  <c r="H1225" i="1"/>
  <c r="G1243" i="1"/>
  <c r="H1243" i="1"/>
  <c r="G1248" i="1"/>
  <c r="H1248" i="1"/>
  <c r="G1251" i="1"/>
  <c r="H1251" i="1"/>
  <c r="G1256" i="1"/>
  <c r="H1256" i="1"/>
  <c r="G1259" i="1"/>
  <c r="H1259" i="1"/>
  <c r="G1267" i="1"/>
  <c r="H1267" i="1"/>
  <c r="G1272" i="1"/>
  <c r="H1272" i="1"/>
  <c r="G1275" i="1"/>
  <c r="H1275" i="1"/>
  <c r="G1280" i="1"/>
  <c r="H1280" i="1"/>
  <c r="G1283" i="1"/>
  <c r="H1283" i="1"/>
  <c r="G1288" i="1"/>
  <c r="H1288" i="1"/>
  <c r="G1291" i="1"/>
  <c r="H1291" i="1"/>
  <c r="G1296" i="1"/>
  <c r="H1296" i="1"/>
  <c r="G1332" i="1"/>
  <c r="H1332" i="1"/>
  <c r="G1347" i="1"/>
  <c r="H1347" i="1"/>
  <c r="G1379" i="1"/>
  <c r="H1379" i="1"/>
  <c r="G1382" i="1"/>
  <c r="H1382" i="1"/>
  <c r="G1405" i="1"/>
  <c r="H1405" i="1"/>
  <c r="G1418" i="1"/>
  <c r="H1418" i="1"/>
  <c r="G1423" i="1"/>
  <c r="H1423" i="1"/>
  <c r="G1426" i="1"/>
  <c r="H1426" i="1"/>
  <c r="G1431" i="1"/>
  <c r="H1431" i="1"/>
  <c r="F35" i="6"/>
  <c r="H25" i="3"/>
  <c r="G1217" i="1"/>
  <c r="H1217" i="1"/>
  <c r="G1305" i="1"/>
  <c r="H1305" i="1"/>
  <c r="G1313" i="1"/>
  <c r="H1313" i="1"/>
  <c r="G1318" i="1"/>
  <c r="H1318" i="1"/>
  <c r="G1321" i="1"/>
  <c r="H1321" i="1"/>
  <c r="C1329" i="1"/>
  <c r="H1337" i="1"/>
  <c r="G1344" i="1"/>
  <c r="G1415" i="1"/>
  <c r="H1415" i="1"/>
  <c r="D82" i="4"/>
  <c r="F197" i="4"/>
  <c r="D196" i="4"/>
  <c r="F626" i="4"/>
  <c r="D625" i="4"/>
  <c r="G1434" i="1"/>
  <c r="H1434" i="1"/>
  <c r="C25" i="1"/>
  <c r="C58" i="1"/>
  <c r="C61" i="1"/>
  <c r="C87" i="1"/>
  <c r="C193" i="1"/>
  <c r="C224" i="1"/>
  <c r="C227" i="1"/>
  <c r="C240" i="1"/>
  <c r="C243" i="1"/>
  <c r="C306" i="1"/>
  <c r="C373" i="1"/>
  <c r="C413" i="1"/>
  <c r="C421" i="1"/>
  <c r="C620" i="1"/>
  <c r="C623" i="1"/>
  <c r="C1065" i="1"/>
  <c r="C1084" i="1"/>
  <c r="G1104" i="1"/>
  <c r="H1106" i="1"/>
  <c r="G1108" i="1"/>
  <c r="H1110" i="1"/>
  <c r="C1112" i="1"/>
  <c r="H1125" i="1"/>
  <c r="G1128" i="1"/>
  <c r="G1132" i="1"/>
  <c r="G1136" i="1"/>
  <c r="G1140" i="1"/>
  <c r="G1144" i="1"/>
  <c r="H1148" i="1"/>
  <c r="G1156" i="1"/>
  <c r="G1160" i="1"/>
  <c r="G1164" i="1"/>
  <c r="G1166" i="1"/>
  <c r="H1166" i="1"/>
  <c r="H1186" i="1"/>
  <c r="H1190" i="1"/>
  <c r="H1194" i="1"/>
  <c r="H1198" i="1"/>
  <c r="H1202" i="1"/>
  <c r="H1206" i="1"/>
  <c r="G1211" i="1"/>
  <c r="H1211" i="1"/>
  <c r="G1224" i="1"/>
  <c r="H1224" i="1"/>
  <c r="G1228" i="1"/>
  <c r="H1228" i="1"/>
  <c r="G1231" i="1"/>
  <c r="H1231" i="1"/>
  <c r="G1236" i="1"/>
  <c r="H1236" i="1"/>
  <c r="G1239" i="1"/>
  <c r="H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G1333" i="1"/>
  <c r="H1333" i="1"/>
  <c r="G1336" i="1"/>
  <c r="H1336" i="1"/>
  <c r="H1344" i="1"/>
  <c r="G1346" i="1"/>
  <c r="H1346" i="1"/>
  <c r="G1351" i="1"/>
  <c r="H1351" i="1"/>
  <c r="G1354" i="1"/>
  <c r="H1354" i="1"/>
  <c r="G1359" i="1"/>
  <c r="H1359" i="1"/>
  <c r="G1362" i="1"/>
  <c r="H1362" i="1"/>
  <c r="G1367" i="1"/>
  <c r="H1367" i="1"/>
  <c r="G1370" i="1"/>
  <c r="H1370" i="1"/>
  <c r="G1375" i="1"/>
  <c r="H1375" i="1"/>
  <c r="G1378" i="1"/>
  <c r="H1378" i="1"/>
  <c r="G1396" i="1"/>
  <c r="H1396" i="1"/>
  <c r="G1401" i="1"/>
  <c r="H1401" i="1"/>
  <c r="G1404" i="1"/>
  <c r="H1404" i="1"/>
  <c r="G1419" i="1"/>
  <c r="H1419" i="1"/>
  <c r="G1422" i="1"/>
  <c r="H1422" i="1"/>
  <c r="G1427" i="1"/>
  <c r="H1427" i="1"/>
  <c r="G1430" i="1"/>
  <c r="H1430" i="1"/>
  <c r="F45" i="4"/>
  <c r="D44" i="4"/>
  <c r="D133" i="4"/>
  <c r="D224" i="4"/>
  <c r="E350" i="4"/>
  <c r="D363" i="4"/>
  <c r="E245" i="5"/>
  <c r="D1222" i="1" s="1"/>
  <c r="F250" i="5"/>
  <c r="D1227" i="1"/>
  <c r="H1227" i="1" s="1"/>
  <c r="C1438" i="1"/>
  <c r="D6" i="7"/>
  <c r="C1453" i="1"/>
  <c r="H1461" i="1"/>
  <c r="G1461" i="1"/>
  <c r="H1524" i="1"/>
  <c r="G1524" i="1"/>
  <c r="H1540" i="1"/>
  <c r="G1540" i="1"/>
  <c r="H1560" i="1"/>
  <c r="G1560" i="1"/>
  <c r="B170" i="9"/>
  <c r="G186" i="9"/>
  <c r="E186" i="9" s="1"/>
  <c r="B186" i="9" s="1"/>
  <c r="G1210" i="1"/>
  <c r="H1210" i="1"/>
  <c r="G1232" i="1"/>
  <c r="H1232" i="1"/>
  <c r="G1235" i="1"/>
  <c r="H1235" i="1"/>
  <c r="G1240" i="1"/>
  <c r="H1240" i="1"/>
  <c r="G1264" i="1"/>
  <c r="H1264" i="1"/>
  <c r="G1350" i="1"/>
  <c r="H1350" i="1"/>
  <c r="G1355" i="1"/>
  <c r="H1355" i="1"/>
  <c r="G1358" i="1"/>
  <c r="H1358" i="1"/>
  <c r="G1363" i="1"/>
  <c r="H1363" i="1"/>
  <c r="G1366" i="1"/>
  <c r="H1366" i="1"/>
  <c r="G1371" i="1"/>
  <c r="H1371" i="1"/>
  <c r="G1374" i="1"/>
  <c r="H1374" i="1"/>
  <c r="G1397" i="1"/>
  <c r="H1397" i="1"/>
  <c r="G1400" i="1"/>
  <c r="H1400" i="1"/>
  <c r="E298" i="4"/>
  <c r="E412" i="4" s="1"/>
  <c r="F78" i="5"/>
  <c r="D1304" i="1"/>
  <c r="H1304" i="1" s="1"/>
  <c r="E5" i="6"/>
  <c r="G1303" i="1"/>
  <c r="H1303" i="1"/>
  <c r="G1310" i="1"/>
  <c r="H1310" i="1"/>
  <c r="G1326" i="1"/>
  <c r="H1326" i="1"/>
  <c r="G1339" i="1"/>
  <c r="H1339" i="1"/>
  <c r="G1386" i="1"/>
  <c r="H1386" i="1"/>
  <c r="G1389" i="1"/>
  <c r="H1389" i="1"/>
  <c r="G1412" i="1"/>
  <c r="H1412" i="1"/>
  <c r="G286" i="9"/>
  <c r="E286" i="9" s="1"/>
  <c r="B286" i="9" s="1"/>
  <c r="F88" i="5"/>
  <c r="J1467" i="1"/>
  <c r="H1467" i="1"/>
  <c r="D212" i="1"/>
  <c r="D221" i="1"/>
  <c r="D260" i="1"/>
  <c r="D299" i="1"/>
  <c r="D359" i="1"/>
  <c r="D449" i="1"/>
  <c r="D1047" i="1"/>
  <c r="H1105" i="1"/>
  <c r="G1107" i="1"/>
  <c r="H1109" i="1"/>
  <c r="G1111" i="1"/>
  <c r="G1131" i="1"/>
  <c r="G1135" i="1"/>
  <c r="G1139" i="1"/>
  <c r="G1143" i="1"/>
  <c r="G1147" i="1"/>
  <c r="H1154" i="1"/>
  <c r="G1155" i="1"/>
  <c r="G1159" i="1"/>
  <c r="G1163" i="1"/>
  <c r="H1185" i="1"/>
  <c r="H1189" i="1"/>
  <c r="H1193" i="1"/>
  <c r="H1197" i="1"/>
  <c r="H1201" i="1"/>
  <c r="H1205" i="1"/>
  <c r="H1209" i="1"/>
  <c r="G1218" i="1"/>
  <c r="H1218" i="1"/>
  <c r="G1221" i="1"/>
  <c r="H1221" i="1"/>
  <c r="G1302" i="1"/>
  <c r="H1302" i="1"/>
  <c r="G1306" i="1"/>
  <c r="H1306" i="1"/>
  <c r="G1309" i="1"/>
  <c r="H1309" i="1"/>
  <c r="G1314" i="1"/>
  <c r="H1314" i="1"/>
  <c r="G1317" i="1"/>
  <c r="H1317" i="1"/>
  <c r="C1322" i="1"/>
  <c r="G1325" i="1"/>
  <c r="H1325" i="1"/>
  <c r="G1340" i="1"/>
  <c r="H1340" i="1"/>
  <c r="G1343" i="1"/>
  <c r="H1343" i="1"/>
  <c r="G1385" i="1"/>
  <c r="H1385" i="1"/>
  <c r="G1390" i="1"/>
  <c r="H1390" i="1"/>
  <c r="G1393" i="1"/>
  <c r="H1393" i="1"/>
  <c r="G1411" i="1"/>
  <c r="H1411" i="1"/>
  <c r="F125" i="4"/>
  <c r="D124" i="4"/>
  <c r="F169" i="4"/>
  <c r="D163" i="4"/>
  <c r="F264" i="4"/>
  <c r="D263" i="4"/>
  <c r="E459" i="4"/>
  <c r="D453" i="1" s="1"/>
  <c r="F535" i="4"/>
  <c r="D529" i="4"/>
  <c r="E12" i="5"/>
  <c r="H289" i="9"/>
  <c r="E176" i="5"/>
  <c r="D1154" i="1"/>
  <c r="G1154" i="1" s="1"/>
  <c r="E190" i="5"/>
  <c r="D1168" i="1"/>
  <c r="H292" i="9"/>
  <c r="D1183" i="1"/>
  <c r="D1438" i="1"/>
  <c r="E6" i="7"/>
  <c r="D1453" i="1"/>
  <c r="I30" i="3"/>
  <c r="C1501" i="1"/>
  <c r="D24" i="8"/>
  <c r="C1499" i="1" s="1"/>
  <c r="E49" i="9"/>
  <c r="B49" i="9" s="1"/>
  <c r="E113" i="9"/>
  <c r="B113" i="9" s="1"/>
  <c r="G1304" i="1"/>
  <c r="D7" i="4"/>
  <c r="D50" i="4"/>
  <c r="D106" i="4"/>
  <c r="F153" i="4"/>
  <c r="D152" i="4"/>
  <c r="E163" i="4"/>
  <c r="F300" i="4"/>
  <c r="D299" i="4"/>
  <c r="F352" i="4"/>
  <c r="D351" i="4"/>
  <c r="E515" i="4"/>
  <c r="D509" i="1" s="1"/>
  <c r="D12" i="5"/>
  <c r="H287" i="9"/>
  <c r="E287" i="9" s="1"/>
  <c r="B287" i="9" s="1"/>
  <c r="E146" i="5"/>
  <c r="D1124" i="1" s="1"/>
  <c r="D1127" i="1"/>
  <c r="G1127" i="1" s="1"/>
  <c r="D5" i="6"/>
  <c r="F10" i="6"/>
  <c r="D89" i="6"/>
  <c r="F94" i="6"/>
  <c r="E114" i="6"/>
  <c r="D1416" i="1"/>
  <c r="H1416" i="1" s="1"/>
  <c r="G206" i="9"/>
  <c r="E206" i="9" s="1"/>
  <c r="B206" i="9" s="1"/>
  <c r="E25" i="9"/>
  <c r="B25" i="9" s="1"/>
  <c r="E57" i="9"/>
  <c r="B57" i="9" s="1"/>
  <c r="E89" i="9"/>
  <c r="B89" i="9" s="1"/>
  <c r="E121" i="9"/>
  <c r="B121" i="9" s="1"/>
  <c r="B178" i="9"/>
  <c r="G1559" i="1"/>
  <c r="H1559" i="1"/>
  <c r="D421" i="4"/>
  <c r="D484" i="4"/>
  <c r="F485" i="4"/>
  <c r="F599" i="4"/>
  <c r="D593" i="4"/>
  <c r="E134" i="5"/>
  <c r="D1112" i="1" s="1"/>
  <c r="D1113" i="1"/>
  <c r="H1113" i="1" s="1"/>
  <c r="F224" i="5"/>
  <c r="D206" i="5"/>
  <c r="F238" i="5"/>
  <c r="D237" i="5"/>
  <c r="D644" i="4"/>
  <c r="D472" i="4"/>
  <c r="E142" i="9"/>
  <c r="B142" i="9" s="1"/>
  <c r="H286" i="9"/>
  <c r="E87" i="5"/>
  <c r="D1065" i="1" s="1"/>
  <c r="G291" i="9"/>
  <c r="F190" i="5"/>
  <c r="F115" i="6"/>
  <c r="D114" i="6"/>
  <c r="C1470" i="1"/>
  <c r="D38" i="7"/>
  <c r="C1481" i="1"/>
  <c r="D42" i="8"/>
  <c r="G1511" i="1"/>
  <c r="H1511" i="1"/>
  <c r="G168" i="9"/>
  <c r="E168" i="9" s="1"/>
  <c r="B168" i="9" s="1"/>
  <c r="G176" i="9"/>
  <c r="E176" i="9" s="1"/>
  <c r="B176" i="9" s="1"/>
  <c r="G184" i="9"/>
  <c r="E184" i="9" s="1"/>
  <c r="B184" i="9" s="1"/>
  <c r="G198" i="9"/>
  <c r="E198" i="9" s="1"/>
  <c r="B198" i="9" s="1"/>
  <c r="B223" i="9"/>
  <c r="H1489" i="1"/>
  <c r="G1489" i="1"/>
  <c r="E644" i="4"/>
  <c r="D638" i="1" s="1"/>
  <c r="E567" i="4"/>
  <c r="D561" i="1" s="1"/>
  <c r="F119" i="5"/>
  <c r="D118" i="5"/>
  <c r="G289" i="9"/>
  <c r="E289" i="9" s="1"/>
  <c r="B289" i="9" s="1"/>
  <c r="F177" i="5"/>
  <c r="F246" i="5"/>
  <c r="D245" i="5"/>
  <c r="E35" i="6"/>
  <c r="G1483" i="1"/>
  <c r="H1483" i="1"/>
  <c r="C1519" i="1"/>
  <c r="D43" i="8"/>
  <c r="G1535" i="1"/>
  <c r="H1535" i="1"/>
  <c r="G1555" i="1"/>
  <c r="H1555" i="1"/>
  <c r="L212" i="9"/>
  <c r="G211" i="9"/>
  <c r="E211" i="9" s="1"/>
  <c r="B211" i="9" s="1"/>
  <c r="G207" i="9"/>
  <c r="E207" i="9" s="1"/>
  <c r="B207" i="9" s="1"/>
  <c r="G203" i="9"/>
  <c r="E203" i="9" s="1"/>
  <c r="B203" i="9" s="1"/>
  <c r="G199" i="9"/>
  <c r="E199" i="9" s="1"/>
  <c r="B199" i="9" s="1"/>
  <c r="G164" i="9"/>
  <c r="G163" i="9"/>
  <c r="E163" i="9" s="1"/>
  <c r="B163" i="9" s="1"/>
  <c r="G162" i="9"/>
  <c r="E162" i="9" s="1"/>
  <c r="B162" i="9" s="1"/>
  <c r="G161" i="9"/>
  <c r="E161" i="9" s="1"/>
  <c r="B161" i="9" s="1"/>
  <c r="G160" i="9"/>
  <c r="E160" i="9" s="1"/>
  <c r="B160" i="9" s="1"/>
  <c r="G278" i="9"/>
  <c r="E278" i="9" s="1"/>
  <c r="B278" i="9" s="1"/>
  <c r="G208" i="9"/>
  <c r="E208" i="9" s="1"/>
  <c r="B208" i="9" s="1"/>
  <c r="G204" i="9"/>
  <c r="E204" i="9" s="1"/>
  <c r="B204" i="9" s="1"/>
  <c r="G200" i="9"/>
  <c r="E200" i="9" s="1"/>
  <c r="B200" i="9" s="1"/>
  <c r="G196" i="9"/>
  <c r="E196" i="9" s="1"/>
  <c r="B196" i="9" s="1"/>
  <c r="G195" i="9"/>
  <c r="E195" i="9" s="1"/>
  <c r="B195" i="9" s="1"/>
  <c r="G194" i="9"/>
  <c r="E194" i="9" s="1"/>
  <c r="B194" i="9" s="1"/>
  <c r="G193" i="9"/>
  <c r="E193" i="9" s="1"/>
  <c r="B193" i="9" s="1"/>
  <c r="G192" i="9"/>
  <c r="E192" i="9" s="1"/>
  <c r="B192" i="9" s="1"/>
  <c r="L191" i="9"/>
  <c r="F191" i="9" s="1"/>
  <c r="I10" i="9"/>
  <c r="G209" i="9"/>
  <c r="E209" i="9" s="1"/>
  <c r="B209" i="9" s="1"/>
  <c r="G205" i="9"/>
  <c r="E205" i="9" s="1"/>
  <c r="B205" i="9" s="1"/>
  <c r="G201" i="9"/>
  <c r="E201" i="9" s="1"/>
  <c r="B201" i="9" s="1"/>
  <c r="G197" i="9"/>
  <c r="E197" i="9" s="1"/>
  <c r="B19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H164" i="9"/>
  <c r="M212" i="9"/>
  <c r="G165" i="9"/>
  <c r="E165" i="9" s="1"/>
  <c r="B165" i="9" s="1"/>
  <c r="G166" i="9"/>
  <c r="E166" i="9" s="1"/>
  <c r="B166" i="9" s="1"/>
  <c r="G174" i="9"/>
  <c r="E174" i="9" s="1"/>
  <c r="B174" i="9" s="1"/>
  <c r="G182" i="9"/>
  <c r="E182" i="9" s="1"/>
  <c r="B182" i="9" s="1"/>
  <c r="G190" i="9"/>
  <c r="E190" i="9" s="1"/>
  <c r="B190" i="9" s="1"/>
  <c r="G1576" i="1"/>
  <c r="H1556" i="1"/>
  <c r="G1556" i="1"/>
  <c r="G1531" i="1"/>
  <c r="H1531" i="1"/>
  <c r="H1528" i="1"/>
  <c r="G1528" i="1"/>
  <c r="D146" i="5"/>
  <c r="G1445" i="1"/>
  <c r="H1445" i="1"/>
  <c r="J1445" i="1"/>
  <c r="G1454" i="1"/>
  <c r="H1454" i="1"/>
  <c r="G1475" i="1"/>
  <c r="H1475" i="1"/>
  <c r="G1525" i="1"/>
  <c r="H1525" i="1"/>
  <c r="G1545" i="1"/>
  <c r="H1545" i="1"/>
  <c r="G1565" i="1"/>
  <c r="H1565" i="1"/>
  <c r="B146" i="9"/>
  <c r="B150" i="9"/>
  <c r="B154" i="9"/>
  <c r="B158" i="9"/>
  <c r="B226" i="9"/>
  <c r="H1564" i="1"/>
  <c r="G1564" i="1"/>
  <c r="G1495" i="1"/>
  <c r="H1495" i="1"/>
  <c r="H1493" i="1"/>
  <c r="G1530" i="1"/>
  <c r="H1530" i="1"/>
  <c r="G1550" i="1"/>
  <c r="H1550" i="1"/>
  <c r="G1570" i="1"/>
  <c r="H1570" i="1"/>
  <c r="E145" i="9"/>
  <c r="B145" i="9" s="1"/>
  <c r="E149" i="9"/>
  <c r="B149" i="9" s="1"/>
  <c r="E153" i="9"/>
  <c r="B153" i="9" s="1"/>
  <c r="E157" i="9"/>
  <c r="B157" i="9" s="1"/>
  <c r="B213" i="9"/>
  <c r="F215" i="9"/>
  <c r="B215" i="9" s="1"/>
  <c r="F220" i="9"/>
  <c r="B220" i="9" s="1"/>
  <c r="G1563" i="1"/>
  <c r="H1563" i="1"/>
  <c r="H1544" i="1"/>
  <c r="G1544" i="1"/>
  <c r="H1516" i="1"/>
  <c r="G1516" i="1"/>
  <c r="G1472" i="1"/>
  <c r="H1472" i="1"/>
  <c r="J1472" i="1"/>
  <c r="G1465" i="1"/>
  <c r="H1465" i="1"/>
  <c r="J1465" i="1"/>
  <c r="H1449" i="1"/>
  <c r="J1449" i="1"/>
  <c r="G1449" i="1"/>
  <c r="I1449" i="1" s="1"/>
  <c r="F219" i="9"/>
  <c r="B219" i="9" s="1"/>
  <c r="F227" i="9"/>
  <c r="B227" i="9" s="1"/>
  <c r="H1536" i="1"/>
  <c r="G1536" i="1"/>
  <c r="H1500" i="1"/>
  <c r="G1500" i="1"/>
  <c r="G1458" i="1"/>
  <c r="H1458" i="1"/>
  <c r="J1458" i="1"/>
  <c r="B217" i="9"/>
  <c r="F231" i="9"/>
  <c r="B231" i="9" s="1"/>
  <c r="F235" i="9"/>
  <c r="B235" i="9" s="1"/>
  <c r="F239" i="9"/>
  <c r="B239" i="9" s="1"/>
  <c r="F243" i="9"/>
  <c r="B243" i="9" s="1"/>
  <c r="F247" i="9"/>
  <c r="B247" i="9" s="1"/>
  <c r="F251" i="9"/>
  <c r="B251" i="9" s="1"/>
  <c r="F255" i="9"/>
  <c r="B255" i="9" s="1"/>
  <c r="F259" i="9"/>
  <c r="B259" i="9" s="1"/>
  <c r="F263" i="9"/>
  <c r="B263" i="9" s="1"/>
  <c r="F267" i="9"/>
  <c r="B267" i="9" s="1"/>
  <c r="F271" i="9"/>
  <c r="B271" i="9" s="1"/>
  <c r="G1539" i="1"/>
  <c r="H1539" i="1"/>
  <c r="G1523" i="1"/>
  <c r="H1523" i="1"/>
  <c r="H1477" i="1"/>
  <c r="I1477" i="1" s="1"/>
  <c r="J1477" i="1"/>
  <c r="G1468" i="1"/>
  <c r="H1468" i="1"/>
  <c r="I1459" i="1"/>
  <c r="I1442" i="1"/>
  <c r="I1440" i="1"/>
  <c r="G1567" i="1"/>
  <c r="H1567" i="1"/>
  <c r="G1473" i="1"/>
  <c r="I1473" i="1" s="1"/>
  <c r="H1473" i="1"/>
  <c r="I1447" i="1"/>
  <c r="J1446" i="1"/>
  <c r="G1446" i="1"/>
  <c r="H1446" i="1"/>
  <c r="E279" i="9"/>
  <c r="B279" i="9" s="1"/>
  <c r="B285" i="9"/>
  <c r="G1579" i="1"/>
  <c r="H1579" i="1"/>
  <c r="G1575" i="1"/>
  <c r="H1575" i="1"/>
  <c r="G1571" i="1"/>
  <c r="H1571" i="1"/>
  <c r="G1551" i="1"/>
  <c r="H1551" i="1"/>
  <c r="H1520" i="1"/>
  <c r="G1520" i="1"/>
  <c r="I1479" i="1"/>
  <c r="G1478" i="1"/>
  <c r="H1478" i="1"/>
  <c r="J1473" i="1"/>
  <c r="I1466" i="1"/>
  <c r="G1464" i="1"/>
  <c r="H1464" i="1"/>
  <c r="H1457" i="1"/>
  <c r="I1457" i="1" s="1"/>
  <c r="J1457" i="1"/>
  <c r="I1455" i="1"/>
  <c r="G1450" i="1"/>
  <c r="H1450" i="1"/>
  <c r="H1543" i="1"/>
  <c r="G1532" i="1"/>
  <c r="H1515" i="1"/>
  <c r="H1507" i="1"/>
  <c r="G1504" i="1"/>
  <c r="G1496" i="1"/>
  <c r="H1491" i="1"/>
  <c r="G1488" i="1"/>
  <c r="G1480" i="1"/>
  <c r="G1471" i="1"/>
  <c r="I1471" i="1" s="1"/>
  <c r="G1467" i="1"/>
  <c r="I1467" i="1" s="1"/>
  <c r="G1463" i="1"/>
  <c r="I1463" i="1" s="1"/>
  <c r="G1456" i="1"/>
  <c r="I1456" i="1" s="1"/>
  <c r="G1443" i="1"/>
  <c r="H1443" i="1"/>
  <c r="G1441" i="1"/>
  <c r="H1441" i="1"/>
  <c r="G1439" i="1"/>
  <c r="H1439" i="1"/>
  <c r="G1433" i="1"/>
  <c r="H1433" i="1"/>
  <c r="D1469" i="1" l="1"/>
  <c r="I31" i="3"/>
  <c r="I1478" i="1"/>
  <c r="I1468" i="1"/>
  <c r="I1465" i="1"/>
  <c r="I1464" i="1"/>
  <c r="I1450" i="1"/>
  <c r="D407" i="1"/>
  <c r="B191" i="9"/>
  <c r="E164" i="9"/>
  <c r="B164" i="9" s="1"/>
  <c r="F118" i="5"/>
  <c r="C1096" i="1"/>
  <c r="H1481" i="1"/>
  <c r="G1481" i="1"/>
  <c r="H27" i="3"/>
  <c r="F114" i="6"/>
  <c r="C1408" i="1"/>
  <c r="F644" i="4"/>
  <c r="C638" i="1"/>
  <c r="G292" i="9"/>
  <c r="E292" i="9" s="1"/>
  <c r="B292" i="9" s="1"/>
  <c r="D176" i="5"/>
  <c r="F206" i="5"/>
  <c r="C1183" i="1"/>
  <c r="F593" i="4"/>
  <c r="C587" i="1"/>
  <c r="D420" i="4"/>
  <c r="F421" i="4"/>
  <c r="C415" i="1"/>
  <c r="I27" i="3"/>
  <c r="D1408" i="1"/>
  <c r="H24" i="3"/>
  <c r="D141" i="6"/>
  <c r="F5" i="6"/>
  <c r="C1299" i="1"/>
  <c r="D7" i="5"/>
  <c r="F12" i="5"/>
  <c r="C990" i="1"/>
  <c r="D298" i="4"/>
  <c r="F299" i="4"/>
  <c r="C294" i="1"/>
  <c r="G1501" i="1"/>
  <c r="H1501" i="1"/>
  <c r="D1167" i="1"/>
  <c r="H291" i="9"/>
  <c r="E7" i="5"/>
  <c r="D990" i="1"/>
  <c r="G453" i="1"/>
  <c r="H453" i="1"/>
  <c r="H299" i="1"/>
  <c r="G299" i="1"/>
  <c r="D68" i="5"/>
  <c r="C1437" i="1"/>
  <c r="D5" i="7"/>
  <c r="F133" i="4"/>
  <c r="C129" i="1"/>
  <c r="H1112" i="1"/>
  <c r="G1112" i="1"/>
  <c r="G620" i="1"/>
  <c r="H620" i="1"/>
  <c r="H306" i="1"/>
  <c r="G306" i="1"/>
  <c r="H224" i="1"/>
  <c r="G224" i="1"/>
  <c r="G58" i="1"/>
  <c r="H58" i="1"/>
  <c r="F625" i="4"/>
  <c r="C619" i="1"/>
  <c r="F82" i="4"/>
  <c r="C78" i="1"/>
  <c r="E420" i="4"/>
  <c r="I1439" i="1"/>
  <c r="I1443" i="1"/>
  <c r="I1446" i="1"/>
  <c r="F212" i="9"/>
  <c r="B212" i="9" s="1"/>
  <c r="E237" i="5"/>
  <c r="G294" i="9"/>
  <c r="E294" i="9" s="1"/>
  <c r="G1227" i="1"/>
  <c r="G509" i="1"/>
  <c r="H509" i="1"/>
  <c r="F106" i="4"/>
  <c r="C102" i="1"/>
  <c r="E528" i="4"/>
  <c r="F263" i="4"/>
  <c r="C259" i="1"/>
  <c r="F124" i="4"/>
  <c r="C120" i="1"/>
  <c r="H1047" i="1"/>
  <c r="G1047" i="1"/>
  <c r="H260" i="1"/>
  <c r="G260" i="1"/>
  <c r="G1438" i="1"/>
  <c r="H1438" i="1"/>
  <c r="F363" i="4"/>
  <c r="C358" i="1"/>
  <c r="F44" i="4"/>
  <c r="C40" i="1"/>
  <c r="H1127" i="1"/>
  <c r="G1084" i="1"/>
  <c r="H1084" i="1"/>
  <c r="H421" i="1"/>
  <c r="G421" i="1"/>
  <c r="H243" i="1"/>
  <c r="G243" i="1"/>
  <c r="H193" i="1"/>
  <c r="G193" i="1"/>
  <c r="H25" i="1"/>
  <c r="G25" i="1"/>
  <c r="G1113" i="1"/>
  <c r="C1518" i="1"/>
  <c r="I35" i="3"/>
  <c r="C1469" i="1"/>
  <c r="H31" i="3"/>
  <c r="E151" i="4"/>
  <c r="D159" i="1"/>
  <c r="F50" i="4"/>
  <c r="C46" i="1"/>
  <c r="F529" i="4"/>
  <c r="D528" i="4"/>
  <c r="C523" i="1"/>
  <c r="G1322" i="1"/>
  <c r="H1322" i="1"/>
  <c r="G221" i="1"/>
  <c r="H221" i="1"/>
  <c r="E141" i="6"/>
  <c r="G299" i="9" s="1"/>
  <c r="E299" i="9" s="1"/>
  <c r="I24" i="3"/>
  <c r="D1299" i="1"/>
  <c r="E68" i="5"/>
  <c r="E408" i="4"/>
  <c r="D403" i="1" s="1"/>
  <c r="D345" i="1"/>
  <c r="G413" i="1"/>
  <c r="H413" i="1"/>
  <c r="H87" i="1"/>
  <c r="G87" i="1"/>
  <c r="F196" i="4"/>
  <c r="C192" i="1"/>
  <c r="I25" i="3"/>
  <c r="D1329" i="1"/>
  <c r="G1329" i="1" s="1"/>
  <c r="G561" i="1"/>
  <c r="H561" i="1"/>
  <c r="H23" i="3"/>
  <c r="F237" i="5"/>
  <c r="C1214" i="1"/>
  <c r="F89" i="6"/>
  <c r="C1383" i="1"/>
  <c r="D350" i="4"/>
  <c r="F351" i="4"/>
  <c r="C346" i="1"/>
  <c r="E175" i="5"/>
  <c r="D1152" i="1" s="1"/>
  <c r="I22" i="3"/>
  <c r="D1153" i="1"/>
  <c r="H449" i="1"/>
  <c r="G449" i="1"/>
  <c r="G1065" i="1"/>
  <c r="H1065" i="1"/>
  <c r="G240" i="1"/>
  <c r="H240" i="1"/>
  <c r="I1441" i="1"/>
  <c r="I1458" i="1"/>
  <c r="I1472" i="1"/>
  <c r="F146" i="5"/>
  <c r="C1124" i="1"/>
  <c r="G1519" i="1"/>
  <c r="H1519" i="1"/>
  <c r="F245" i="5"/>
  <c r="C1222" i="1"/>
  <c r="C1517" i="1"/>
  <c r="G295" i="9"/>
  <c r="E295" i="9" s="1"/>
  <c r="B295" i="9" s="1"/>
  <c r="K1432" i="9"/>
  <c r="I34" i="3"/>
  <c r="G1470" i="1"/>
  <c r="H1470" i="1"/>
  <c r="E291" i="9"/>
  <c r="B291" i="9" s="1"/>
  <c r="F472" i="4"/>
  <c r="C466" i="1"/>
  <c r="F484" i="4"/>
  <c r="C478" i="1"/>
  <c r="G20" i="9"/>
  <c r="E20" i="9" s="1"/>
  <c r="D151" i="4"/>
  <c r="F152" i="4"/>
  <c r="H20" i="9"/>
  <c r="C148" i="1"/>
  <c r="F7" i="4"/>
  <c r="D6" i="4"/>
  <c r="C3" i="1"/>
  <c r="G1499" i="1"/>
  <c r="H1499" i="1"/>
  <c r="D1437" i="1"/>
  <c r="E5" i="7"/>
  <c r="G1168" i="1"/>
  <c r="H1168" i="1"/>
  <c r="F163" i="4"/>
  <c r="C159" i="1"/>
  <c r="G1416" i="1"/>
  <c r="H359" i="1"/>
  <c r="G359" i="1"/>
  <c r="H212" i="1"/>
  <c r="G212" i="1"/>
  <c r="E407" i="4"/>
  <c r="D402" i="1" s="1"/>
  <c r="D293" i="1"/>
  <c r="G1453" i="1"/>
  <c r="H1453" i="1"/>
  <c r="F224" i="4"/>
  <c r="C220" i="1"/>
  <c r="H623" i="1"/>
  <c r="G623" i="1"/>
  <c r="G373" i="1"/>
  <c r="H373" i="1"/>
  <c r="H227" i="1"/>
  <c r="G227" i="1"/>
  <c r="H61" i="1"/>
  <c r="G61" i="1"/>
  <c r="E298" i="9" l="1"/>
  <c r="B299" i="9"/>
  <c r="E636" i="4"/>
  <c r="D630" i="1" s="1"/>
  <c r="D522" i="1"/>
  <c r="H1096" i="1"/>
  <c r="G1096" i="1"/>
  <c r="H17" i="3"/>
  <c r="D289" i="4"/>
  <c r="D290" i="4" s="1"/>
  <c r="C147" i="1"/>
  <c r="F151" i="4"/>
  <c r="H466" i="1"/>
  <c r="G466" i="1"/>
  <c r="G1517" i="1"/>
  <c r="H1517" i="1"/>
  <c r="H346" i="1"/>
  <c r="G346" i="1"/>
  <c r="H192" i="1"/>
  <c r="G192" i="1"/>
  <c r="I21" i="3"/>
  <c r="D1046" i="1"/>
  <c r="H523" i="1"/>
  <c r="G523" i="1"/>
  <c r="G1469" i="1"/>
  <c r="H1469" i="1"/>
  <c r="H1329" i="1"/>
  <c r="H102" i="1"/>
  <c r="G102" i="1"/>
  <c r="H78" i="1"/>
  <c r="G78" i="1"/>
  <c r="C1436" i="1"/>
  <c r="G297" i="9"/>
  <c r="E297" i="9" s="1"/>
  <c r="H29" i="3"/>
  <c r="I20" i="3"/>
  <c r="E6" i="5"/>
  <c r="D985" i="1"/>
  <c r="H990" i="1"/>
  <c r="G990" i="1"/>
  <c r="D635" i="4"/>
  <c r="F420" i="4"/>
  <c r="C414" i="1"/>
  <c r="H11" i="3"/>
  <c r="H220" i="1"/>
  <c r="G220" i="1"/>
  <c r="H46" i="1"/>
  <c r="G46" i="1"/>
  <c r="H358" i="1"/>
  <c r="G358" i="1"/>
  <c r="H120" i="1"/>
  <c r="G120" i="1"/>
  <c r="D407" i="4"/>
  <c r="F298" i="4"/>
  <c r="C293" i="1"/>
  <c r="G1299" i="1"/>
  <c r="H1299" i="1"/>
  <c r="H9" i="3"/>
  <c r="H638" i="1"/>
  <c r="G638" i="1"/>
  <c r="H148" i="1"/>
  <c r="G148" i="1"/>
  <c r="E19" i="9"/>
  <c r="B20" i="9"/>
  <c r="G1222" i="1"/>
  <c r="H1222" i="1"/>
  <c r="D636" i="4"/>
  <c r="F528" i="4"/>
  <c r="C522" i="1"/>
  <c r="H40" i="1"/>
  <c r="G40" i="1"/>
  <c r="H259" i="1"/>
  <c r="G259" i="1"/>
  <c r="E293" i="9"/>
  <c r="B294" i="9"/>
  <c r="G1437" i="1"/>
  <c r="H1437" i="1"/>
  <c r="G294" i="1"/>
  <c r="H294" i="1"/>
  <c r="C1435" i="1"/>
  <c r="F141" i="6"/>
  <c r="H28" i="3"/>
  <c r="H587" i="1"/>
  <c r="G587" i="1"/>
  <c r="F176" i="5"/>
  <c r="D175" i="5"/>
  <c r="H22" i="3"/>
  <c r="C1153" i="1"/>
  <c r="G1408" i="1"/>
  <c r="H1408" i="1"/>
  <c r="D412" i="4"/>
  <c r="F6" i="4"/>
  <c r="H16" i="3"/>
  <c r="C2" i="1"/>
  <c r="G1383" i="1"/>
  <c r="H1383" i="1"/>
  <c r="D1435" i="1"/>
  <c r="I28" i="3"/>
  <c r="D414" i="1"/>
  <c r="E635" i="4"/>
  <c r="D629" i="1" s="1"/>
  <c r="G1183" i="1"/>
  <c r="H1183" i="1"/>
  <c r="H159" i="1"/>
  <c r="G159" i="1"/>
  <c r="D1436" i="1"/>
  <c r="I29" i="3"/>
  <c r="H3" i="1"/>
  <c r="G3" i="1"/>
  <c r="H478" i="1"/>
  <c r="G478" i="1"/>
  <c r="G1124" i="1"/>
  <c r="H1124" i="1"/>
  <c r="D408" i="4"/>
  <c r="F350" i="4"/>
  <c r="C345" i="1"/>
  <c r="I17" i="3"/>
  <c r="E289" i="4"/>
  <c r="D147" i="1"/>
  <c r="H1518" i="1"/>
  <c r="G1518" i="1"/>
  <c r="I23" i="3"/>
  <c r="D1214" i="1"/>
  <c r="G1214" i="1" s="1"/>
  <c r="H619" i="1"/>
  <c r="G619" i="1"/>
  <c r="H129" i="1"/>
  <c r="G129" i="1"/>
  <c r="F68" i="5"/>
  <c r="H21" i="3"/>
  <c r="C1046" i="1"/>
  <c r="H1167" i="1"/>
  <c r="G1167" i="1"/>
  <c r="D6" i="5"/>
  <c r="F7" i="5"/>
  <c r="H20" i="3"/>
  <c r="C985" i="1"/>
  <c r="H415" i="1"/>
  <c r="G415" i="1"/>
  <c r="E639" i="4"/>
  <c r="H985" i="1" l="1"/>
  <c r="G985" i="1"/>
  <c r="H2" i="1"/>
  <c r="G2" i="1"/>
  <c r="D639" i="4"/>
  <c r="F412" i="4"/>
  <c r="C407" i="1"/>
  <c r="F636" i="4"/>
  <c r="C630" i="1"/>
  <c r="F407" i="4"/>
  <c r="C402" i="1"/>
  <c r="F635" i="4"/>
  <c r="C629" i="1"/>
  <c r="H276" i="9"/>
  <c r="D984" i="1"/>
  <c r="G1436" i="1"/>
  <c r="H1436" i="1"/>
  <c r="H345" i="1"/>
  <c r="G345" i="1"/>
  <c r="G1153" i="1"/>
  <c r="H1153" i="1"/>
  <c r="G1435" i="1"/>
  <c r="H1435" i="1"/>
  <c r="B297" i="9"/>
  <c r="E296" i="9"/>
  <c r="I10" i="3" s="1"/>
  <c r="D633" i="1"/>
  <c r="H1046" i="1"/>
  <c r="G1046" i="1"/>
  <c r="E413" i="4"/>
  <c r="D285" i="1"/>
  <c r="E291" i="4"/>
  <c r="D287" i="1" s="1"/>
  <c r="E290" i="4"/>
  <c r="D286" i="1" s="1"/>
  <c r="F408" i="4"/>
  <c r="C403" i="1"/>
  <c r="C286" i="1"/>
  <c r="F175" i="5"/>
  <c r="C1152" i="1"/>
  <c r="H1214" i="1"/>
  <c r="N3" i="9"/>
  <c r="I11" i="3"/>
  <c r="H147" i="1"/>
  <c r="G147" i="1"/>
  <c r="K3" i="9"/>
  <c r="I9" i="3"/>
  <c r="G282" i="9"/>
  <c r="E282" i="9" s="1"/>
  <c r="B282" i="9" s="1"/>
  <c r="G276" i="9"/>
  <c r="F6" i="5"/>
  <c r="C984" i="1"/>
  <c r="H522" i="1"/>
  <c r="G522" i="1"/>
  <c r="H293" i="1"/>
  <c r="G293" i="1"/>
  <c r="H414" i="1"/>
  <c r="G414" i="1"/>
  <c r="D291" i="4"/>
  <c r="F289" i="4"/>
  <c r="D413" i="4"/>
  <c r="D414" i="4" s="1"/>
  <c r="C285" i="1"/>
  <c r="F414" i="4" l="1"/>
  <c r="C409" i="1"/>
  <c r="H8" i="3"/>
  <c r="G984" i="1"/>
  <c r="H984" i="1"/>
  <c r="F291" i="4"/>
  <c r="C287" i="1"/>
  <c r="H286" i="1"/>
  <c r="G286" i="1"/>
  <c r="H629" i="1"/>
  <c r="G629" i="1"/>
  <c r="H630" i="1"/>
  <c r="G630" i="1"/>
  <c r="H285" i="1"/>
  <c r="G285" i="1"/>
  <c r="E276" i="9"/>
  <c r="F290" i="4"/>
  <c r="F639" i="4"/>
  <c r="C633" i="1"/>
  <c r="E640" i="4"/>
  <c r="D408" i="1"/>
  <c r="E415" i="4"/>
  <c r="D410" i="1" s="1"/>
  <c r="E414" i="4"/>
  <c r="D409" i="1" s="1"/>
  <c r="D640" i="4"/>
  <c r="D641" i="4" s="1"/>
  <c r="F413" i="4"/>
  <c r="C408" i="1"/>
  <c r="D415" i="4"/>
  <c r="G1152" i="1"/>
  <c r="H1152" i="1"/>
  <c r="H403" i="1"/>
  <c r="G403" i="1"/>
  <c r="H402" i="1"/>
  <c r="G402" i="1"/>
  <c r="H407" i="1"/>
  <c r="G407" i="1"/>
  <c r="F641" i="4" l="1"/>
  <c r="C635" i="1"/>
  <c r="G287" i="1"/>
  <c r="H287" i="1"/>
  <c r="H409" i="1"/>
  <c r="G409" i="1"/>
  <c r="I8" i="3"/>
  <c r="M3" i="9"/>
  <c r="D642" i="4"/>
  <c r="F640" i="4"/>
  <c r="C634" i="1"/>
  <c r="E642" i="4"/>
  <c r="D634" i="1"/>
  <c r="E641" i="4"/>
  <c r="G408" i="1"/>
  <c r="H408" i="1"/>
  <c r="F415" i="4"/>
  <c r="C410" i="1"/>
  <c r="G633" i="1"/>
  <c r="H633" i="1"/>
  <c r="E275" i="9"/>
  <c r="B276" i="9"/>
  <c r="H634" i="1" l="1"/>
  <c r="G634" i="1"/>
  <c r="H410" i="1"/>
  <c r="G410" i="1"/>
  <c r="E645" i="4"/>
  <c r="D635" i="1"/>
  <c r="G635" i="1"/>
  <c r="H635" i="1"/>
  <c r="F642" i="4"/>
  <c r="C636" i="1"/>
  <c r="D646" i="4"/>
  <c r="D645" i="4"/>
  <c r="D636" i="1"/>
  <c r="E646" i="4"/>
  <c r="F646" i="4" l="1"/>
  <c r="H19" i="3"/>
  <c r="C640" i="1"/>
  <c r="H7" i="3"/>
  <c r="F645" i="4"/>
  <c r="H18" i="3"/>
  <c r="C639" i="1"/>
  <c r="I19" i="3"/>
  <c r="D640" i="1"/>
  <c r="H636" i="1"/>
  <c r="G636" i="1"/>
  <c r="I18" i="3"/>
  <c r="D639" i="1"/>
  <c r="H640" i="1" l="1"/>
  <c r="G640" i="1"/>
  <c r="J3" i="9"/>
  <c r="I7" i="3"/>
  <c r="H639" i="1"/>
  <c r="G639" i="1"/>
  <c r="M272" i="9" l="1"/>
  <c r="L272" i="9"/>
  <c r="H18" i="9"/>
  <c r="G18" i="9"/>
  <c r="E18" i="9" s="1"/>
  <c r="B18" i="9" s="1"/>
  <c r="I12" i="9"/>
  <c r="I6" i="9"/>
  <c r="M15" i="9"/>
  <c r="I5" i="9"/>
  <c r="M16" i="9"/>
  <c r="H15" i="9"/>
  <c r="I17" i="9"/>
  <c r="J12" i="9"/>
  <c r="K13" i="9"/>
  <c r="J8" i="9"/>
  <c r="J6" i="9"/>
  <c r="J17" i="9"/>
  <c r="G16" i="9"/>
  <c r="I11" i="9"/>
  <c r="J7" i="9"/>
  <c r="J11" i="9"/>
  <c r="K5" i="9"/>
  <c r="L15" i="9"/>
  <c r="J9" i="9"/>
  <c r="G17" i="9"/>
  <c r="H16" i="9"/>
  <c r="J5" i="9"/>
  <c r="J10" i="9"/>
  <c r="J13" i="9"/>
  <c r="K8" i="9"/>
  <c r="I13" i="9"/>
  <c r="K6" i="9"/>
  <c r="I8" i="9"/>
  <c r="K7" i="9"/>
  <c r="H17" i="9"/>
  <c r="L16" i="9"/>
  <c r="F16" i="9" s="1"/>
  <c r="G15" i="9"/>
  <c r="E15" i="9" s="1"/>
  <c r="I9" i="9"/>
  <c r="K9" i="9"/>
  <c r="K12" i="9"/>
  <c r="K11" i="9"/>
  <c r="I7" i="9"/>
  <c r="K10" i="9"/>
  <c r="E8" i="9" l="1"/>
  <c r="B8" i="9" s="1"/>
  <c r="E5" i="9"/>
  <c r="E17" i="9"/>
  <c r="B17" i="9" s="1"/>
  <c r="F15" i="9"/>
  <c r="E7" i="9"/>
  <c r="B7" i="9" s="1"/>
  <c r="E9" i="9"/>
  <c r="B9" i="9" s="1"/>
  <c r="E10" i="9"/>
  <c r="B10" i="9" s="1"/>
  <c r="E13" i="9"/>
  <c r="B13" i="9" s="1"/>
  <c r="F14" i="9"/>
  <c r="E11" i="9"/>
  <c r="B11" i="9" s="1"/>
  <c r="E6" i="9"/>
  <c r="B6" i="9" s="1"/>
  <c r="F272" i="9"/>
  <c r="B15" i="9"/>
  <c r="E14" i="9"/>
  <c r="B5" i="9"/>
  <c r="E16" i="9"/>
  <c r="B16" i="9" s="1"/>
  <c r="E12" i="9"/>
  <c r="B12" i="9" s="1"/>
  <c r="E4" i="9" l="1"/>
  <c r="E3" i="9" s="1"/>
  <c r="B272" i="9"/>
  <c r="F19" i="9"/>
  <c r="F3" i="9" s="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<sst xmlns="http://schemas.openxmlformats.org/spreadsheetml/2006/main" count="5122" uniqueCount="3420">
  <si>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</si>
  <si>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</si>
  <si>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</si>
  <si>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</si>
  <si>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</si>
  <si>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</si>
  <si>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</si>
  <si>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</si>
  <si>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</si>
  <si>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</si>
  <si>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</si>
  <si>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</si>
  <si>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</si>
  <si>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</si>
  <si>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</si>
  <si>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</si>
  <si>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</si>
  <si>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</si>
  <si>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</si>
  <si>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</si>
  <si>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</si>
  <si>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</si>
  <si>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</si>
  <si>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</si>
  <si>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</si>
  <si>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</si>
  <si>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</si>
  <si>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</si>
  <si>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</si>
  <si>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</si>
  <si>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</si>
  <si>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pruž.us.u zaj.Grada Crikvenice</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</si>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</sst>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1.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947632</v>
      </c>
      <c r="D2" s="135">
        <f>'PR-RAS'!E6</f>
        <v>1150832.26</v>
      </c>
      <c r="E2" s="135">
        <v>0</v>
      </c>
      <c r="F2" s="135">
        <v>0</v>
      </c>
      <c r="G2" s="136">
        <f t="shared" ref="G2:G65" si="0">(B2/1000)*(C2*1+D2*2)</f>
        <v>3249.2965199999999</v>
      </c>
      <c r="H2" s="136">
        <f t="shared" ref="H2:H65" si="1">ABS(C2-ROUND(C2,0))+ABS(D2-ROUND(D2,0))</f>
        <v>0.26000000000931323</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v>
      </c>
      <c r="E78" s="128">
        <v>0</v>
      </c>
      <c r="F78" s="128">
        <v>0</v>
      </c>
      <c r="G78" s="130">
        <f t="shared" si="2"/>
        <v>0</v>
      </c>
      <c r="H78" s="130">
        <f t="shared" si="3"/>
        <v>0</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v>
      </c>
      <c r="E79" s="128">
        <v>0</v>
      </c>
      <c r="F79" s="128">
        <v>0</v>
      </c>
      <c r="G79" s="130">
        <f t="shared" si="2"/>
        <v>0</v>
      </c>
      <c r="H79" s="130">
        <f t="shared" si="3"/>
        <v>0</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v>
      </c>
      <c r="E81" s="128">
        <v>0</v>
      </c>
      <c r="F81" s="128">
        <v>0</v>
      </c>
      <c r="G81" s="130">
        <f t="shared" si="2"/>
        <v>0</v>
      </c>
      <c r="H81" s="130">
        <f t="shared" si="3"/>
        <v>0</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0</v>
      </c>
      <c r="D102" s="128">
        <f>'PR-RAS'!E106</f>
        <v>0</v>
      </c>
      <c r="E102" s="128">
        <v>0</v>
      </c>
      <c r="F102" s="128">
        <v>0</v>
      </c>
      <c r="G102" s="130">
        <f t="shared" si="2"/>
        <v>0</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0</v>
      </c>
      <c r="D108" s="128">
        <f>'PR-RAS'!E112</f>
        <v>0</v>
      </c>
      <c r="E108" s="128">
        <v>0</v>
      </c>
      <c r="F108" s="128">
        <v>0</v>
      </c>
      <c r="G108" s="130">
        <f t="shared" si="2"/>
        <v>0</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0</v>
      </c>
      <c r="D113" s="128">
        <f>'PR-RAS'!E117</f>
        <v>0</v>
      </c>
      <c r="E113" s="128">
        <v>0</v>
      </c>
      <c r="F113" s="128">
        <v>0</v>
      </c>
      <c r="G113" s="130">
        <f t="shared" si="2"/>
        <v>0</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239736</v>
      </c>
      <c r="D120" s="128">
        <f>'PR-RAS'!E124</f>
        <v>199635</v>
      </c>
      <c r="E120" s="128">
        <v>0</v>
      </c>
      <c r="F120" s="128">
        <v>0</v>
      </c>
      <c r="G120" s="130">
        <f t="shared" si="2"/>
        <v>76041.713999999993</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222481</v>
      </c>
      <c r="D121" s="128">
        <f>'PR-RAS'!E125</f>
        <v>199635</v>
      </c>
      <c r="E121" s="128">
        <v>0</v>
      </c>
      <c r="F121" s="128">
        <v>0</v>
      </c>
      <c r="G121" s="130">
        <f t="shared" si="2"/>
        <v>74610.12</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222481</v>
      </c>
      <c r="D123" s="128">
        <f>'PR-RAS'!E127</f>
        <v>199635</v>
      </c>
      <c r="E123" s="128">
        <v>0</v>
      </c>
      <c r="F123" s="128">
        <v>0</v>
      </c>
      <c r="G123" s="130">
        <f t="shared" si="2"/>
        <v>75853.622000000003</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17255</v>
      </c>
      <c r="D124" s="128">
        <f>'PR-RAS'!E128</f>
        <v>0</v>
      </c>
      <c r="E124" s="128">
        <v>0</v>
      </c>
      <c r="F124" s="128">
        <v>0</v>
      </c>
      <c r="G124" s="130">
        <f t="shared" si="2"/>
        <v>2122.3649999999998</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17255</v>
      </c>
      <c r="D126" s="128">
        <f>'PR-RAS'!E130</f>
        <v>0</v>
      </c>
      <c r="E126" s="128">
        <v>0</v>
      </c>
      <c r="F126" s="128">
        <v>0</v>
      </c>
      <c r="G126" s="130">
        <f t="shared" si="2"/>
        <v>2156.875</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707896</v>
      </c>
      <c r="D129" s="128">
        <f>'PR-RAS'!E133</f>
        <v>951197.26</v>
      </c>
      <c r="E129" s="128">
        <v>0</v>
      </c>
      <c r="F129" s="128">
        <v>0</v>
      </c>
      <c r="G129" s="130">
        <f t="shared" si="2"/>
        <v>334117.18656</v>
      </c>
      <c r="H129" s="130">
        <f t="shared" si="3"/>
        <v>0.26000000000931323</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707896</v>
      </c>
      <c r="D130" s="128">
        <f>'PR-RAS'!E134</f>
        <v>951197.26</v>
      </c>
      <c r="E130" s="128">
        <v>0</v>
      </c>
      <c r="F130" s="128">
        <v>0</v>
      </c>
      <c r="G130" s="130">
        <f t="shared" ref="G130:G193" si="4">(B130/1000)*(C130*1+D130*2)</f>
        <v>336727.47708000004</v>
      </c>
      <c r="H130" s="130">
        <f t="shared" ref="H130:H193" si="5">ABS(C130-ROUND(C130,0))+ABS(D130-ROUND(D130,0))</f>
        <v>0.26000000000931323</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707896</v>
      </c>
      <c r="D131" s="128">
        <f>'PR-RAS'!E135</f>
        <v>951197.26</v>
      </c>
      <c r="E131" s="128">
        <v>0</v>
      </c>
      <c r="F131" s="128">
        <v>0</v>
      </c>
      <c r="G131" s="130">
        <f t="shared" si="4"/>
        <v>339337.76760000002</v>
      </c>
      <c r="H131" s="130">
        <f t="shared" si="5"/>
        <v>0.26000000000931323</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927768</v>
      </c>
      <c r="D147" s="128">
        <f>'PR-RAS'!E151</f>
        <v>1154296.4700000002</v>
      </c>
      <c r="E147" s="128">
        <v>0</v>
      </c>
      <c r="F147" s="128">
        <v>0</v>
      </c>
      <c r="G147" s="130">
        <f t="shared" si="4"/>
        <v>472508.69724000001</v>
      </c>
      <c r="H147" s="130">
        <f t="shared" si="5"/>
        <v>0.47000000020489097</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784279</v>
      </c>
      <c r="D148" s="128">
        <f>'PR-RAS'!E152</f>
        <v>1004613.0000000001</v>
      </c>
      <c r="E148" s="128">
        <v>0</v>
      </c>
      <c r="F148" s="128">
        <v>0</v>
      </c>
      <c r="G148" s="130">
        <f t="shared" si="4"/>
        <v>410645.23499999999</v>
      </c>
      <c r="H148" s="130">
        <f t="shared" si="5"/>
        <v>1.1641532182693481E-10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601919</v>
      </c>
      <c r="D149" s="128">
        <f>'PR-RAS'!E153</f>
        <v>793358.79</v>
      </c>
      <c r="E149" s="128">
        <v>0</v>
      </c>
      <c r="F149" s="128">
        <v>0</v>
      </c>
      <c r="G149" s="130">
        <f t="shared" si="4"/>
        <v>323918.21383999998</v>
      </c>
      <c r="H149" s="130">
        <f t="shared" si="5"/>
        <v>0.2099999999627471</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601919</v>
      </c>
      <c r="D150" s="128">
        <f>'PR-RAS'!E154</f>
        <v>793358.79</v>
      </c>
      <c r="E150" s="128">
        <v>0</v>
      </c>
      <c r="F150" s="128">
        <v>0</v>
      </c>
      <c r="G150" s="130">
        <f t="shared" si="4"/>
        <v>326106.85041999997</v>
      </c>
      <c r="H150" s="130">
        <f t="shared" si="5"/>
        <v>0.2099999999627471</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81954</v>
      </c>
      <c r="D154" s="128">
        <f>'PR-RAS'!E158</f>
        <v>80350.039999999994</v>
      </c>
      <c r="E154" s="128">
        <v>0</v>
      </c>
      <c r="F154" s="128">
        <v>0</v>
      </c>
      <c r="G154" s="130">
        <f t="shared" si="4"/>
        <v>37126.074239999994</v>
      </c>
      <c r="H154" s="130">
        <f t="shared" si="5"/>
        <v>3.9999999993597157E-2</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100406</v>
      </c>
      <c r="D155" s="128">
        <f>'PR-RAS'!E159</f>
        <v>130904.17</v>
      </c>
      <c r="E155" s="128">
        <v>0</v>
      </c>
      <c r="F155" s="128">
        <v>0</v>
      </c>
      <c r="G155" s="130">
        <f t="shared" si="4"/>
        <v>55781.008359999993</v>
      </c>
      <c r="H155" s="130">
        <f t="shared" si="5"/>
        <v>0.16999999999825377</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100406</v>
      </c>
      <c r="D157" s="128">
        <f>'PR-RAS'!E161</f>
        <v>130904.17</v>
      </c>
      <c r="E157" s="128">
        <v>0</v>
      </c>
      <c r="F157" s="128">
        <v>0</v>
      </c>
      <c r="G157" s="130">
        <f t="shared" si="4"/>
        <v>56505.437039999997</v>
      </c>
      <c r="H157" s="130">
        <f t="shared" si="5"/>
        <v>0.16999999999825377</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143484</v>
      </c>
      <c r="D159" s="128">
        <f>'PR-RAS'!E163</f>
        <v>149683.47</v>
      </c>
      <c r="E159" s="128">
        <v>0</v>
      </c>
      <c r="F159" s="128">
        <v>0</v>
      </c>
      <c r="G159" s="130">
        <f t="shared" si="4"/>
        <v>69970.448520000005</v>
      </c>
      <c r="H159" s="130">
        <f t="shared" si="5"/>
        <v>0.47000000000116415</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45562</v>
      </c>
      <c r="D160" s="128">
        <f>'PR-RAS'!E164</f>
        <v>56402.39</v>
      </c>
      <c r="E160" s="128">
        <v>0</v>
      </c>
      <c r="F160" s="128">
        <v>0</v>
      </c>
      <c r="G160" s="130">
        <f t="shared" si="4"/>
        <v>25180.318019999999</v>
      </c>
      <c r="H160" s="130">
        <f t="shared" si="5"/>
        <v>0.38999999999941792</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472</v>
      </c>
      <c r="D161" s="128">
        <f>'PR-RAS'!E165</f>
        <v>794</v>
      </c>
      <c r="E161" s="128">
        <v>0</v>
      </c>
      <c r="F161" s="128">
        <v>0</v>
      </c>
      <c r="G161" s="130">
        <f t="shared" si="4"/>
        <v>329.6</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1657</v>
      </c>
      <c r="D162" s="128">
        <f>'PR-RAS'!E166</f>
        <v>3310.68</v>
      </c>
      <c r="E162" s="128">
        <v>0</v>
      </c>
      <c r="F162" s="128">
        <v>0</v>
      </c>
      <c r="G162" s="130">
        <f t="shared" si="4"/>
        <v>1332.8159600000001</v>
      </c>
      <c r="H162" s="130">
        <f t="shared" si="5"/>
        <v>0.32000000000016371</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3163</v>
      </c>
      <c r="D163" s="128">
        <f>'PR-RAS'!E167</f>
        <v>1795</v>
      </c>
      <c r="E163" s="128">
        <v>0</v>
      </c>
      <c r="F163" s="128">
        <v>0</v>
      </c>
      <c r="G163" s="130">
        <f t="shared" si="4"/>
        <v>1093.9860000000001</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40270</v>
      </c>
      <c r="D164" s="128">
        <f>'PR-RAS'!E168</f>
        <v>50502.71</v>
      </c>
      <c r="E164" s="128">
        <v>0</v>
      </c>
      <c r="F164" s="128">
        <v>0</v>
      </c>
      <c r="G164" s="130">
        <f t="shared" si="4"/>
        <v>23027.893459999999</v>
      </c>
      <c r="H164" s="130">
        <f t="shared" si="5"/>
        <v>0.29000000000087311</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24203</v>
      </c>
      <c r="D165" s="128">
        <f>'PR-RAS'!E169</f>
        <v>31524.54</v>
      </c>
      <c r="E165" s="128">
        <v>0</v>
      </c>
      <c r="F165" s="128">
        <v>0</v>
      </c>
      <c r="G165" s="130">
        <f t="shared" si="4"/>
        <v>14309.341120000001</v>
      </c>
      <c r="H165" s="130">
        <f t="shared" si="5"/>
        <v>0.45999999999912689</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5415</v>
      </c>
      <c r="D166" s="128">
        <f>'PR-RAS'!E170</f>
        <v>12130.08</v>
      </c>
      <c r="E166" s="128">
        <v>0</v>
      </c>
      <c r="F166" s="128">
        <v>0</v>
      </c>
      <c r="G166" s="130">
        <f t="shared" si="4"/>
        <v>4896.4014000000006</v>
      </c>
      <c r="H166" s="130">
        <f t="shared" si="5"/>
        <v>7.999999999992724E-2</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13551</v>
      </c>
      <c r="D168" s="128">
        <f>'PR-RAS'!E172</f>
        <v>16126.96</v>
      </c>
      <c r="E168" s="128">
        <v>0</v>
      </c>
      <c r="F168" s="128">
        <v>0</v>
      </c>
      <c r="G168" s="130">
        <f t="shared" si="4"/>
        <v>7649.4216400000005</v>
      </c>
      <c r="H168" s="130">
        <f t="shared" si="5"/>
        <v>4.0000000000873115E-2</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5237</v>
      </c>
      <c r="D172" s="128">
        <f>'PR-RAS'!E176</f>
        <v>3267.5</v>
      </c>
      <c r="E172" s="128">
        <v>0</v>
      </c>
      <c r="F172" s="128">
        <v>0</v>
      </c>
      <c r="G172" s="130">
        <f t="shared" si="4"/>
        <v>2013.0120000000002</v>
      </c>
      <c r="H172" s="130">
        <f t="shared" si="5"/>
        <v>0.5</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70249</v>
      </c>
      <c r="D173" s="128">
        <f>'PR-RAS'!E177</f>
        <v>59103.839999999997</v>
      </c>
      <c r="E173" s="128">
        <v>0</v>
      </c>
      <c r="F173" s="128">
        <v>0</v>
      </c>
      <c r="G173" s="130">
        <f t="shared" si="4"/>
        <v>32414.548959999996</v>
      </c>
      <c r="H173" s="130">
        <f t="shared" si="5"/>
        <v>0.16000000000349246</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24673</v>
      </c>
      <c r="D174" s="128">
        <f>'PR-RAS'!E178</f>
        <v>25392.01</v>
      </c>
      <c r="E174" s="128">
        <v>0</v>
      </c>
      <c r="F174" s="128">
        <v>0</v>
      </c>
      <c r="G174" s="130">
        <f t="shared" si="4"/>
        <v>13054.064459999998</v>
      </c>
      <c r="H174" s="130">
        <f t="shared" si="5"/>
        <v>9.9999999983992893E-3</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0</v>
      </c>
      <c r="D175" s="128">
        <f>'PR-RAS'!E179</f>
        <v>750</v>
      </c>
      <c r="E175" s="128">
        <v>0</v>
      </c>
      <c r="F175" s="128">
        <v>0</v>
      </c>
      <c r="G175" s="130">
        <f t="shared" si="4"/>
        <v>261</v>
      </c>
      <c r="H175" s="130">
        <f t="shared" si="5"/>
        <v>0</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4554</v>
      </c>
      <c r="D176" s="128">
        <f>'PR-RAS'!E180</f>
        <v>4580</v>
      </c>
      <c r="E176" s="128">
        <v>0</v>
      </c>
      <c r="F176" s="128">
        <v>0</v>
      </c>
      <c r="G176" s="130">
        <f t="shared" si="4"/>
        <v>2399.9499999999998</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235</v>
      </c>
      <c r="D177" s="128">
        <f>'PR-RAS'!E181</f>
        <v>299.33</v>
      </c>
      <c r="E177" s="128">
        <v>0</v>
      </c>
      <c r="F177" s="128">
        <v>0</v>
      </c>
      <c r="G177" s="130">
        <f t="shared" si="4"/>
        <v>146.72415999999998</v>
      </c>
      <c r="H177" s="130">
        <f t="shared" si="5"/>
        <v>0.32999999999998408</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4866</v>
      </c>
      <c r="D178" s="128">
        <f>'PR-RAS'!E182</f>
        <v>5012.5</v>
      </c>
      <c r="E178" s="128">
        <v>0</v>
      </c>
      <c r="F178" s="128">
        <v>0</v>
      </c>
      <c r="G178" s="130">
        <f t="shared" si="4"/>
        <v>2635.7069999999999</v>
      </c>
      <c r="H178" s="130">
        <f t="shared" si="5"/>
        <v>0.5</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5990</v>
      </c>
      <c r="D179" s="128">
        <f>'PR-RAS'!E183</f>
        <v>10270</v>
      </c>
      <c r="E179" s="128">
        <v>0</v>
      </c>
      <c r="F179" s="128">
        <v>0</v>
      </c>
      <c r="G179" s="130">
        <f t="shared" si="4"/>
        <v>4722.34</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7225</v>
      </c>
      <c r="D180" s="128">
        <f>'PR-RAS'!E184</f>
        <v>0</v>
      </c>
      <c r="E180" s="128">
        <v>0</v>
      </c>
      <c r="F180" s="128">
        <v>0</v>
      </c>
      <c r="G180" s="130">
        <f t="shared" si="4"/>
        <v>1293.2749999999999</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19336</v>
      </c>
      <c r="D181" s="128">
        <f>'PR-RAS'!E185</f>
        <v>11150</v>
      </c>
      <c r="E181" s="128">
        <v>0</v>
      </c>
      <c r="F181" s="128">
        <v>0</v>
      </c>
      <c r="G181" s="130">
        <f t="shared" si="4"/>
        <v>7494.48</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3370</v>
      </c>
      <c r="D182" s="128">
        <f>'PR-RAS'!E186</f>
        <v>1650</v>
      </c>
      <c r="E182" s="128">
        <v>0</v>
      </c>
      <c r="F182" s="128">
        <v>0</v>
      </c>
      <c r="G182" s="130">
        <f t="shared" si="4"/>
        <v>1207.27</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3470</v>
      </c>
      <c r="D184" s="128">
        <f>'PR-RAS'!E188</f>
        <v>2652.7</v>
      </c>
      <c r="E184" s="128">
        <v>0</v>
      </c>
      <c r="F184" s="128">
        <v>0</v>
      </c>
      <c r="G184" s="130">
        <f t="shared" si="4"/>
        <v>1605.8981999999999</v>
      </c>
      <c r="H184" s="130">
        <f t="shared" si="5"/>
        <v>0.3000000000001819</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2532.6799999999998</v>
      </c>
      <c r="E186" s="128">
        <v>0</v>
      </c>
      <c r="F186" s="128">
        <v>0</v>
      </c>
      <c r="G186" s="130">
        <f t="shared" si="4"/>
        <v>937.09159999999997</v>
      </c>
      <c r="H186" s="130">
        <f t="shared" si="5"/>
        <v>0.32000000000016371</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0</v>
      </c>
      <c r="D187" s="128">
        <f>'PR-RAS'!E191</f>
        <v>0</v>
      </c>
      <c r="E187" s="128">
        <v>0</v>
      </c>
      <c r="F187" s="128">
        <v>0</v>
      </c>
      <c r="G187" s="130">
        <f t="shared" si="4"/>
        <v>0</v>
      </c>
      <c r="H187" s="130">
        <f t="shared" si="5"/>
        <v>0</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240</v>
      </c>
      <c r="D188" s="128">
        <f>'PR-RAS'!E192</f>
        <v>120.02</v>
      </c>
      <c r="E188" s="128">
        <v>0</v>
      </c>
      <c r="F188" s="128">
        <v>0</v>
      </c>
      <c r="G188" s="130">
        <f t="shared" si="4"/>
        <v>89.767479999999992</v>
      </c>
      <c r="H188" s="130">
        <f t="shared" si="5"/>
        <v>1.9999999999996021E-2</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1768</v>
      </c>
      <c r="D189" s="128">
        <f>'PR-RAS'!E193</f>
        <v>0</v>
      </c>
      <c r="E189" s="128">
        <v>0</v>
      </c>
      <c r="F189" s="128">
        <v>0</v>
      </c>
      <c r="G189" s="130">
        <f t="shared" si="4"/>
        <v>332.38400000000001</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1462</v>
      </c>
      <c r="D191" s="128">
        <f>'PR-RAS'!E195</f>
        <v>0</v>
      </c>
      <c r="E191" s="128">
        <v>0</v>
      </c>
      <c r="F191" s="128">
        <v>0</v>
      </c>
      <c r="G191" s="130">
        <f t="shared" si="4"/>
        <v>277.78000000000003</v>
      </c>
      <c r="H191" s="130">
        <f t="shared" si="5"/>
        <v>0</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5</v>
      </c>
      <c r="D192" s="128">
        <f>'PR-RAS'!E196</f>
        <v>0</v>
      </c>
      <c r="E192" s="128">
        <v>0</v>
      </c>
      <c r="F192" s="128">
        <v>0</v>
      </c>
      <c r="G192" s="130">
        <f t="shared" si="4"/>
        <v>0.95500000000000007</v>
      </c>
      <c r="H192" s="130">
        <f t="shared" si="5"/>
        <v>0</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5</v>
      </c>
      <c r="D206" s="128">
        <f>'PR-RAS'!E210</f>
        <v>0</v>
      </c>
      <c r="E206" s="128">
        <v>0</v>
      </c>
      <c r="F206" s="128">
        <v>0</v>
      </c>
      <c r="G206" s="130">
        <f t="shared" si="6"/>
        <v>1.0249999999999999</v>
      </c>
      <c r="H206" s="130">
        <f t="shared" si="7"/>
        <v>0</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0</v>
      </c>
      <c r="D207" s="128">
        <f>'PR-RAS'!E211</f>
        <v>0</v>
      </c>
      <c r="E207" s="128">
        <v>0</v>
      </c>
      <c r="F207" s="128">
        <v>0</v>
      </c>
      <c r="G207" s="130">
        <f t="shared" si="6"/>
        <v>0</v>
      </c>
      <c r="H207" s="130">
        <f t="shared" si="7"/>
        <v>0</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5</v>
      </c>
      <c r="D209" s="128">
        <f>'PR-RAS'!E213</f>
        <v>0</v>
      </c>
      <c r="E209" s="128">
        <v>0</v>
      </c>
      <c r="F209" s="128">
        <v>0</v>
      </c>
      <c r="G209" s="130">
        <f t="shared" si="6"/>
        <v>1.04</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927768</v>
      </c>
      <c r="D285" s="128">
        <f>'PR-RAS'!E289</f>
        <v>1154296.4700000002</v>
      </c>
      <c r="E285" s="128">
        <v>0</v>
      </c>
      <c r="F285" s="128">
        <v>0</v>
      </c>
      <c r="G285" s="130">
        <f t="shared" si="8"/>
        <v>919126.50696000003</v>
      </c>
      <c r="H285" s="130">
        <f t="shared" si="9"/>
        <v>0.47000000020489097</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19864</v>
      </c>
      <c r="D286" s="128">
        <f>'PR-RAS'!E290</f>
        <v>0</v>
      </c>
      <c r="E286" s="128">
        <v>0</v>
      </c>
      <c r="F286" s="128">
        <v>0</v>
      </c>
      <c r="G286" s="130">
        <f t="shared" si="8"/>
        <v>5661.24</v>
      </c>
      <c r="H286" s="130">
        <f t="shared" si="9"/>
        <v>0</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0</v>
      </c>
      <c r="D287" s="128">
        <f>'PR-RAS'!E291</f>
        <v>3464.2100000001956</v>
      </c>
      <c r="E287" s="128">
        <v>0</v>
      </c>
      <c r="F287" s="128">
        <v>0</v>
      </c>
      <c r="G287" s="130">
        <f t="shared" si="8"/>
        <v>1981.5281200001118</v>
      </c>
      <c r="H287" s="130">
        <f t="shared" si="9"/>
        <v>0.21000000019557774</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0</v>
      </c>
      <c r="D288" s="128">
        <f>'PR-RAS'!E292</f>
        <v>0</v>
      </c>
      <c r="E288" s="128">
        <v>0</v>
      </c>
      <c r="F288" s="128">
        <v>0</v>
      </c>
      <c r="G288" s="130">
        <f t="shared" si="8"/>
        <v>0</v>
      </c>
      <c r="H288" s="130">
        <f t="shared" si="9"/>
        <v>0</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47538</v>
      </c>
      <c r="D289" s="128">
        <f>'PR-RAS'!E293</f>
        <v>27673.47</v>
      </c>
      <c r="E289" s="128">
        <v>0</v>
      </c>
      <c r="F289" s="128">
        <v>0</v>
      </c>
      <c r="G289" s="130">
        <f t="shared" si="8"/>
        <v>29630.862719999997</v>
      </c>
      <c r="H289" s="130">
        <f t="shared" si="9"/>
        <v>0.47000000000116415</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16104</v>
      </c>
      <c r="D290" s="128">
        <f>'PR-RAS'!E294</f>
        <v>27786.799999999999</v>
      </c>
      <c r="E290" s="128">
        <v>0</v>
      </c>
      <c r="F290" s="128">
        <v>0</v>
      </c>
      <c r="G290" s="130">
        <f t="shared" si="8"/>
        <v>20714.826400000002</v>
      </c>
      <c r="H290" s="130">
        <f t="shared" si="9"/>
        <v>0.2000000000007276</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16104</v>
      </c>
      <c r="D291" s="128">
        <f>'PR-RAS'!E295</f>
        <v>27786.799999999999</v>
      </c>
      <c r="E291" s="128">
        <v>0</v>
      </c>
      <c r="F291" s="128">
        <v>0</v>
      </c>
      <c r="G291" s="130">
        <f t="shared" si="8"/>
        <v>20786.504000000001</v>
      </c>
      <c r="H291" s="130">
        <f t="shared" si="9"/>
        <v>0.2000000000007276</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30032</v>
      </c>
      <c r="D345" s="128">
        <f>'PR-RAS'!E350</f>
        <v>699</v>
      </c>
      <c r="E345" s="128">
        <v>0</v>
      </c>
      <c r="F345" s="128">
        <v>0</v>
      </c>
      <c r="G345" s="130">
        <f t="shared" si="10"/>
        <v>10811.919999999998</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30032</v>
      </c>
      <c r="D358" s="128">
        <f>'PR-RAS'!E363</f>
        <v>699</v>
      </c>
      <c r="E358" s="128">
        <v>0</v>
      </c>
      <c r="F358" s="128">
        <v>0</v>
      </c>
      <c r="G358" s="130">
        <f t="shared" si="10"/>
        <v>11220.51</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30032</v>
      </c>
      <c r="D364" s="128">
        <f>'PR-RAS'!E369</f>
        <v>699</v>
      </c>
      <c r="E364" s="128">
        <v>0</v>
      </c>
      <c r="F364" s="128">
        <v>0</v>
      </c>
      <c r="G364" s="130">
        <f t="shared" si="10"/>
        <v>11409.09</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20056</v>
      </c>
      <c r="D365" s="128">
        <f>'PR-RAS'!E370</f>
        <v>0</v>
      </c>
      <c r="E365" s="128">
        <v>0</v>
      </c>
      <c r="F365" s="128">
        <v>0</v>
      </c>
      <c r="G365" s="130">
        <f t="shared" si="10"/>
        <v>7300.384</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2894</v>
      </c>
      <c r="D366" s="128">
        <f>'PR-RAS'!E371</f>
        <v>699</v>
      </c>
      <c r="E366" s="128">
        <v>0</v>
      </c>
      <c r="F366" s="128">
        <v>0</v>
      </c>
      <c r="G366" s="130">
        <f t="shared" si="10"/>
        <v>1566.58</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7082</v>
      </c>
      <c r="D371" s="128">
        <f>'PR-RAS'!E376</f>
        <v>0</v>
      </c>
      <c r="E371" s="128">
        <v>0</v>
      </c>
      <c r="F371" s="128">
        <v>0</v>
      </c>
      <c r="G371" s="130">
        <f t="shared" si="10"/>
        <v>2620.34</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30032</v>
      </c>
      <c r="D403" s="128">
        <f>'PR-RAS'!E408</f>
        <v>699</v>
      </c>
      <c r="E403" s="128">
        <v>0</v>
      </c>
      <c r="F403" s="128">
        <v>0</v>
      </c>
      <c r="G403" s="130">
        <f t="shared" si="12"/>
        <v>12634.86</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15985</v>
      </c>
      <c r="D405" s="128">
        <f>'PR-RAS'!E410</f>
        <v>46017.07</v>
      </c>
      <c r="E405" s="128">
        <v>0</v>
      </c>
      <c r="F405" s="128">
        <v>0</v>
      </c>
      <c r="G405" s="130">
        <f t="shared" si="12"/>
        <v>43639.732560000004</v>
      </c>
      <c r="H405" s="130">
        <f t="shared" si="13"/>
        <v>6.9999999999708962E-2</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947632</v>
      </c>
      <c r="D407" s="128">
        <f>'PR-RAS'!E412</f>
        <v>1150832.26</v>
      </c>
      <c r="E407" s="128">
        <v>0</v>
      </c>
      <c r="F407" s="128">
        <v>0</v>
      </c>
      <c r="G407" s="130">
        <f t="shared" si="12"/>
        <v>1319214.3871200001</v>
      </c>
      <c r="H407" s="130">
        <f t="shared" si="13"/>
        <v>0.26000000000931323</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957800</v>
      </c>
      <c r="D408" s="128">
        <f>'PR-RAS'!E413</f>
        <v>1154995.4700000002</v>
      </c>
      <c r="E408" s="128">
        <v>0</v>
      </c>
      <c r="F408" s="128">
        <v>0</v>
      </c>
      <c r="G408" s="130">
        <f t="shared" si="12"/>
        <v>1329990.91258</v>
      </c>
      <c r="H408" s="130">
        <f t="shared" si="13"/>
        <v>0.47000000020489097</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0</v>
      </c>
      <c r="D409" s="128">
        <f>'PR-RAS'!E414</f>
        <v>0</v>
      </c>
      <c r="E409" s="128">
        <v>0</v>
      </c>
      <c r="F409" s="128">
        <v>0</v>
      </c>
      <c r="G409" s="130">
        <f t="shared" si="12"/>
        <v>0</v>
      </c>
      <c r="H409" s="130">
        <f t="shared" si="13"/>
        <v>0</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10168</v>
      </c>
      <c r="D410" s="128">
        <f>'PR-RAS'!E415</f>
        <v>4163.2100000001956</v>
      </c>
      <c r="E410" s="128">
        <v>0</v>
      </c>
      <c r="F410" s="128">
        <v>0</v>
      </c>
      <c r="G410" s="130">
        <f t="shared" si="12"/>
        <v>7564.2177800001591</v>
      </c>
      <c r="H410" s="130">
        <f t="shared" si="13"/>
        <v>0.21000000019557774</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0</v>
      </c>
      <c r="D411" s="128">
        <f>'PR-RAS'!E416</f>
        <v>0</v>
      </c>
      <c r="E411" s="128">
        <v>0</v>
      </c>
      <c r="F411" s="128">
        <v>0</v>
      </c>
      <c r="G411" s="130">
        <f t="shared" si="12"/>
        <v>0</v>
      </c>
      <c r="H411" s="130">
        <f t="shared" si="13"/>
        <v>0</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63523</v>
      </c>
      <c r="D412" s="128">
        <f>'PR-RAS'!E417</f>
        <v>73690.540000000008</v>
      </c>
      <c r="E412" s="128">
        <v>0</v>
      </c>
      <c r="F412" s="128">
        <v>0</v>
      </c>
      <c r="G412" s="130">
        <f t="shared" si="12"/>
        <v>86681.576880000008</v>
      </c>
      <c r="H412" s="130">
        <f t="shared" si="13"/>
        <v>0.45999999999185093</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16104</v>
      </c>
      <c r="D413" s="128">
        <f>'PR-RAS'!E418</f>
        <v>27786.799999999999</v>
      </c>
      <c r="E413" s="128">
        <v>0</v>
      </c>
      <c r="F413" s="128">
        <v>0</v>
      </c>
      <c r="G413" s="130">
        <f t="shared" si="12"/>
        <v>29531.171200000001</v>
      </c>
      <c r="H413" s="130">
        <f t="shared" si="13"/>
        <v>0.2000000000007276</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947632</v>
      </c>
      <c r="D633" s="128">
        <f>'PR-RAS'!E639</f>
        <v>1150832.26</v>
      </c>
      <c r="E633" s="128">
        <v>0</v>
      </c>
      <c r="F633" s="128">
        <v>0</v>
      </c>
      <c r="G633" s="130">
        <f t="shared" si="18"/>
        <v>2053555.4006400001</v>
      </c>
      <c r="H633" s="130">
        <f t="shared" si="19"/>
        <v>0.26000000000931323</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957800</v>
      </c>
      <c r="D634" s="128">
        <f>'PR-RAS'!E640</f>
        <v>1154995.4700000002</v>
      </c>
      <c r="E634" s="128">
        <v>0</v>
      </c>
      <c r="F634" s="128">
        <v>0</v>
      </c>
      <c r="G634" s="130">
        <f t="shared" si="18"/>
        <v>2068511.6650200002</v>
      </c>
      <c r="H634" s="130">
        <f t="shared" si="19"/>
        <v>0.47000000020489097</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0</v>
      </c>
      <c r="D635" s="128">
        <f>'PR-RAS'!E641</f>
        <v>0</v>
      </c>
      <c r="E635" s="128">
        <v>0</v>
      </c>
      <c r="F635" s="128">
        <v>0</v>
      </c>
      <c r="G635" s="130">
        <f t="shared" si="18"/>
        <v>0</v>
      </c>
      <c r="H635" s="130">
        <f t="shared" si="19"/>
        <v>0</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10168</v>
      </c>
      <c r="D636" s="128">
        <f>'PR-RAS'!E642</f>
        <v>4163.2100000001956</v>
      </c>
      <c r="E636" s="128">
        <v>0</v>
      </c>
      <c r="F636" s="128">
        <v>0</v>
      </c>
      <c r="G636" s="130">
        <f t="shared" si="18"/>
        <v>11743.956700000248</v>
      </c>
      <c r="H636" s="130">
        <f t="shared" si="19"/>
        <v>0.21000000019557774</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0</v>
      </c>
      <c r="D637" s="128">
        <f>'PR-RAS'!E643</f>
        <v>0</v>
      </c>
      <c r="E637" s="128">
        <v>0</v>
      </c>
      <c r="F637" s="128">
        <v>0</v>
      </c>
      <c r="G637" s="130">
        <f t="shared" si="18"/>
        <v>0</v>
      </c>
      <c r="H637" s="130">
        <f t="shared" si="19"/>
        <v>0</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63523</v>
      </c>
      <c r="D638" s="128">
        <f>'PR-RAS'!E644</f>
        <v>73690.540000000008</v>
      </c>
      <c r="E638" s="128">
        <v>0</v>
      </c>
      <c r="F638" s="128">
        <v>0</v>
      </c>
      <c r="G638" s="130">
        <f t="shared" si="18"/>
        <v>134345.89896000002</v>
      </c>
      <c r="H638" s="130">
        <f t="shared" si="19"/>
        <v>0.45999999999185093</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0</v>
      </c>
      <c r="D639" s="128">
        <f>'PR-RAS'!E645</f>
        <v>0</v>
      </c>
      <c r="E639" s="128">
        <v>0</v>
      </c>
      <c r="F639" s="128">
        <v>0</v>
      </c>
      <c r="G639" s="130">
        <f t="shared" si="18"/>
        <v>0</v>
      </c>
      <c r="H639" s="130">
        <f t="shared" si="19"/>
        <v>0</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73691</v>
      </c>
      <c r="D640" s="128">
        <f>'PR-RAS'!E646</f>
        <v>77853.750000000204</v>
      </c>
      <c r="E640" s="128">
        <v>0</v>
      </c>
      <c r="F640" s="128">
        <v>0</v>
      </c>
      <c r="G640" s="130">
        <f t="shared" si="18"/>
        <v>146585.64150000026</v>
      </c>
      <c r="H640" s="130">
        <f t="shared" si="19"/>
        <v>0.24999999979627319</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0</v>
      </c>
      <c r="D642" s="128">
        <f>'PR-RAS'!E649</f>
        <v>0</v>
      </c>
      <c r="E642" s="128">
        <v>0</v>
      </c>
      <c r="F642" s="128">
        <v>0</v>
      </c>
      <c r="G642" s="130">
        <f t="shared" ref="G642:G705" si="20">(B642/1000)*(C642*1+D642*2)</f>
        <v>0</v>
      </c>
      <c r="H642" s="130">
        <f t="shared" ref="H642:H705" si="21">ABS(C642-ROUND(C642,0))+ABS(D642-ROUND(D642,0))</f>
        <v>0</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0</v>
      </c>
      <c r="D643" s="128">
        <f>'PR-RAS'!E650</f>
        <v>0</v>
      </c>
      <c r="E643" s="128">
        <v>0</v>
      </c>
      <c r="F643" s="128">
        <v>0</v>
      </c>
      <c r="G643" s="130">
        <f t="shared" si="20"/>
        <v>0</v>
      </c>
      <c r="H643" s="130">
        <f t="shared" si="21"/>
        <v>0</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0</v>
      </c>
      <c r="D644" s="128">
        <f>'PR-RAS'!E651</f>
        <v>0</v>
      </c>
      <c r="E644" s="128">
        <v>0</v>
      </c>
      <c r="F644" s="128">
        <v>0</v>
      </c>
      <c r="G644" s="130">
        <f t="shared" si="20"/>
        <v>0</v>
      </c>
      <c r="H644" s="130">
        <f t="shared" si="21"/>
        <v>0</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0</v>
      </c>
      <c r="D645" s="128">
        <f>'PR-RAS'!E652</f>
        <v>0</v>
      </c>
      <c r="E645" s="128">
        <v>0</v>
      </c>
      <c r="F645" s="128">
        <v>0</v>
      </c>
      <c r="G645" s="130">
        <f t="shared" si="20"/>
        <v>0</v>
      </c>
      <c r="H645" s="130">
        <f t="shared" si="21"/>
        <v>0</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7</v>
      </c>
      <c r="D646" s="128">
        <f>'PR-RAS'!E653</f>
        <v>8</v>
      </c>
      <c r="E646" s="128">
        <v>0</v>
      </c>
      <c r="F646" s="128">
        <v>0</v>
      </c>
      <c r="G646" s="130">
        <f t="shared" si="20"/>
        <v>14.835000000000001</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7</v>
      </c>
      <c r="D648" s="128">
        <f>'PR-RAS'!E655</f>
        <v>8</v>
      </c>
      <c r="E648" s="128">
        <v>0</v>
      </c>
      <c r="F648" s="128">
        <v>0</v>
      </c>
      <c r="G648" s="130">
        <f t="shared" si="20"/>
        <v>14.881</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9604</v>
      </c>
      <c r="D710" s="128">
        <f>'PR-RAS'!E717</f>
        <v>2500</v>
      </c>
      <c r="E710" s="128">
        <v>0</v>
      </c>
      <c r="F710" s="128">
        <v>0</v>
      </c>
      <c r="G710" s="130">
        <f t="shared" si="22"/>
        <v>10354.235999999999</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1657</v>
      </c>
      <c r="D711" s="128">
        <f>'PR-RAS'!E718</f>
        <v>3310.68</v>
      </c>
      <c r="E711" s="128">
        <v>0</v>
      </c>
      <c r="F711" s="128">
        <v>0</v>
      </c>
      <c r="G711" s="130">
        <f t="shared" si="22"/>
        <v>5877.6356000000005</v>
      </c>
      <c r="H711" s="130">
        <f t="shared" si="23"/>
        <v>0.32000000000016371</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330</v>
      </c>
      <c r="D713" s="128">
        <f>'PR-RAS'!E720</f>
        <v>8000</v>
      </c>
      <c r="E713" s="128">
        <v>0</v>
      </c>
      <c r="F713" s="128">
        <v>0</v>
      </c>
      <c r="G713" s="130">
        <f t="shared" si="22"/>
        <v>11626.96</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2532.6799999999998</v>
      </c>
      <c r="E719" s="128">
        <v>0</v>
      </c>
      <c r="F719" s="128">
        <v>0</v>
      </c>
      <c r="G719" s="130">
        <f t="shared" si="22"/>
        <v>3636.9284799999996</v>
      </c>
      <c r="H719" s="130">
        <f t="shared" si="23"/>
        <v>0.32000000000016371</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61221</v>
      </c>
      <c r="D984" s="135">
        <f>BILANCA!E6</f>
        <v>73893.240000000005</v>
      </c>
      <c r="E984" s="135">
        <v>0</v>
      </c>
      <c r="F984" s="135">
        <v>0</v>
      </c>
      <c r="G984" s="136">
        <f t="shared" ref="G984:G1047" si="32">B984/1000*C984+B984/500*D984</f>
        <v>209.00748000000002</v>
      </c>
      <c r="H984" s="136">
        <f t="shared" si="31"/>
        <v>0.24000000000523869</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34732</v>
      </c>
      <c r="D985" s="128">
        <f>BILANCA!E7</f>
        <v>25078.81</v>
      </c>
      <c r="E985" s="128">
        <v>0</v>
      </c>
      <c r="F985" s="128">
        <v>0</v>
      </c>
      <c r="G985" s="130">
        <f t="shared" si="32"/>
        <v>169.77924000000002</v>
      </c>
      <c r="H985" s="130">
        <f t="shared" si="31"/>
        <v>0.18999999999869033</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34732</v>
      </c>
      <c r="D990" s="128">
        <f>BILANCA!E12</f>
        <v>25078.81</v>
      </c>
      <c r="E990" s="128">
        <v>0</v>
      </c>
      <c r="F990" s="128">
        <v>0</v>
      </c>
      <c r="G990" s="130">
        <f t="shared" si="32"/>
        <v>594.22734000000003</v>
      </c>
      <c r="H990" s="130">
        <f t="shared" si="31"/>
        <v>0.18999999999869033</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34732</v>
      </c>
      <c r="D997" s="128">
        <f>BILANCA!E19</f>
        <v>25078.81</v>
      </c>
      <c r="E997" s="128">
        <v>0</v>
      </c>
      <c r="F997" s="128">
        <v>0</v>
      </c>
      <c r="G997" s="130">
        <f t="shared" si="32"/>
        <v>1188.4546800000001</v>
      </c>
      <c r="H997" s="130">
        <f t="shared" si="31"/>
        <v>0.18999999999869033</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27742</v>
      </c>
      <c r="D998" s="128">
        <f>BILANCA!E20</f>
        <v>27741.63</v>
      </c>
      <c r="E998" s="128">
        <v>0</v>
      </c>
      <c r="F998" s="128">
        <v>0</v>
      </c>
      <c r="G998" s="130">
        <f t="shared" si="32"/>
        <v>1248.3789000000002</v>
      </c>
      <c r="H998" s="130">
        <f t="shared" si="31"/>
        <v>0.36999999999898137</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5952</v>
      </c>
      <c r="D999" s="128">
        <f>BILANCA!E21</f>
        <v>6650.93</v>
      </c>
      <c r="E999" s="128">
        <v>0</v>
      </c>
      <c r="F999" s="128">
        <v>0</v>
      </c>
      <c r="G999" s="130">
        <f t="shared" si="32"/>
        <v>308.06176000000005</v>
      </c>
      <c r="H999" s="130">
        <f t="shared" si="31"/>
        <v>6.9999999999708962E-2</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0</v>
      </c>
      <c r="D1000" s="128">
        <f>BILANCA!E22</f>
        <v>0</v>
      </c>
      <c r="E1000" s="128">
        <v>0</v>
      </c>
      <c r="F1000" s="128">
        <v>0</v>
      </c>
      <c r="G1000" s="130">
        <f t="shared" si="32"/>
        <v>0</v>
      </c>
      <c r="H1000" s="130">
        <f t="shared" si="31"/>
        <v>0</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1385</v>
      </c>
      <c r="D1001" s="128">
        <f>BILANCA!E23</f>
        <v>1385.15</v>
      </c>
      <c r="E1001" s="128">
        <v>0</v>
      </c>
      <c r="F1001" s="128">
        <v>0</v>
      </c>
      <c r="G1001" s="130">
        <f t="shared" si="32"/>
        <v>74.795400000000001</v>
      </c>
      <c r="H1001" s="130">
        <f t="shared" si="31"/>
        <v>0.15000000000009095</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0</v>
      </c>
      <c r="D1003" s="128">
        <f>BILANCA!E25</f>
        <v>0</v>
      </c>
      <c r="E1003" s="128">
        <v>0</v>
      </c>
      <c r="F1003" s="128">
        <v>0</v>
      </c>
      <c r="G1003" s="130">
        <f t="shared" si="32"/>
        <v>0</v>
      </c>
      <c r="H1003" s="130">
        <f t="shared" si="31"/>
        <v>0</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10938</v>
      </c>
      <c r="D1004" s="128">
        <f>BILANCA!E26</f>
        <v>10938.36</v>
      </c>
      <c r="E1004" s="128">
        <v>0</v>
      </c>
      <c r="F1004" s="128">
        <v>0</v>
      </c>
      <c r="G1004" s="130">
        <f t="shared" si="32"/>
        <v>689.10912000000008</v>
      </c>
      <c r="H1004" s="130">
        <f t="shared" si="31"/>
        <v>0.36000000000058208</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11285</v>
      </c>
      <c r="D1006" s="128">
        <f>BILANCA!E28</f>
        <v>21637.26</v>
      </c>
      <c r="E1006" s="128">
        <v>0</v>
      </c>
      <c r="F1006" s="128">
        <v>0</v>
      </c>
      <c r="G1006" s="130">
        <f t="shared" si="32"/>
        <v>1254.86896</v>
      </c>
      <c r="H1006" s="130">
        <f t="shared" si="31"/>
        <v>0.25999999999839929</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0</v>
      </c>
      <c r="D1032" s="128">
        <f>BILANCA!E54</f>
        <v>0</v>
      </c>
      <c r="E1032" s="128">
        <v>0</v>
      </c>
      <c r="F1032" s="128">
        <v>0</v>
      </c>
      <c r="G1032" s="130">
        <f t="shared" si="32"/>
        <v>0</v>
      </c>
      <c r="H1032" s="130">
        <f t="shared" si="33"/>
        <v>0</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0</v>
      </c>
      <c r="D1033" s="128">
        <f>BILANCA!E55</f>
        <v>0</v>
      </c>
      <c r="E1033" s="128">
        <v>0</v>
      </c>
      <c r="F1033" s="128">
        <v>0</v>
      </c>
      <c r="G1033" s="130">
        <f t="shared" si="32"/>
        <v>0</v>
      </c>
      <c r="H1033" s="130">
        <f t="shared" si="33"/>
        <v>0</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26489</v>
      </c>
      <c r="D1046" s="128">
        <f>BILANCA!E68</f>
        <v>48814.43</v>
      </c>
      <c r="E1046" s="128">
        <v>0</v>
      </c>
      <c r="F1046" s="128">
        <v>0</v>
      </c>
      <c r="G1046" s="130">
        <f t="shared" si="32"/>
        <v>7819.4251800000002</v>
      </c>
      <c r="H1046" s="130">
        <f t="shared" si="33"/>
        <v>0.43000000000029104</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0</v>
      </c>
      <c r="D1047" s="128">
        <f>BILANCA!E69</f>
        <v>0</v>
      </c>
      <c r="E1047" s="128">
        <v>0</v>
      </c>
      <c r="F1047" s="128">
        <v>0</v>
      </c>
      <c r="G1047" s="130">
        <f t="shared" si="32"/>
        <v>0</v>
      </c>
      <c r="H1047" s="130">
        <f t="shared" si="33"/>
        <v>0</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0</v>
      </c>
      <c r="D1048" s="128">
        <f>BILANCA!E70</f>
        <v>0</v>
      </c>
      <c r="E1048" s="128">
        <v>0</v>
      </c>
      <c r="F1048" s="128">
        <v>0</v>
      </c>
      <c r="G1048" s="130">
        <f t="shared" ref="G1048:G1111" si="34">B1048/1000*C1048+B1048/500*D1048</f>
        <v>0</v>
      </c>
      <c r="H1048" s="130">
        <f t="shared" si="33"/>
        <v>0</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0</v>
      </c>
      <c r="D1049" s="128">
        <f>BILANCA!E71</f>
        <v>0</v>
      </c>
      <c r="E1049" s="128">
        <v>0</v>
      </c>
      <c r="F1049" s="128">
        <v>0</v>
      </c>
      <c r="G1049" s="130">
        <f t="shared" si="34"/>
        <v>0</v>
      </c>
      <c r="H1049" s="130">
        <f t="shared" si="33"/>
        <v>0</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5831</v>
      </c>
      <c r="D1056" s="128">
        <f>BILANCA!E78</f>
        <v>5200.6400000000003</v>
      </c>
      <c r="E1056" s="128">
        <v>0</v>
      </c>
      <c r="F1056" s="128">
        <v>0</v>
      </c>
      <c r="G1056" s="130">
        <f t="shared" si="34"/>
        <v>1184.9564399999999</v>
      </c>
      <c r="H1056" s="130">
        <f t="shared" si="33"/>
        <v>0.35999999999967258</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5831</v>
      </c>
      <c r="D1064" s="128">
        <f>BILANCA!E86</f>
        <v>5200.6400000000003</v>
      </c>
      <c r="E1064" s="128">
        <v>0</v>
      </c>
      <c r="F1064" s="128">
        <v>0</v>
      </c>
      <c r="G1064" s="130">
        <f t="shared" si="34"/>
        <v>1314.81468</v>
      </c>
      <c r="H1064" s="130">
        <f t="shared" si="33"/>
        <v>0.35999999999967258</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20658</v>
      </c>
      <c r="D1124" s="128">
        <f>BILANCA!E146</f>
        <v>43613.79</v>
      </c>
      <c r="E1124" s="128">
        <v>0</v>
      </c>
      <c r="F1124" s="128">
        <v>0</v>
      </c>
      <c r="G1124" s="130">
        <f t="shared" si="36"/>
        <v>15211.866779999998</v>
      </c>
      <c r="H1124" s="130">
        <f t="shared" si="35"/>
        <v>0.20999999999912689</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18083</v>
      </c>
      <c r="D1138" s="128">
        <f>BILANCA!E160</f>
        <v>30515.8</v>
      </c>
      <c r="E1138" s="128">
        <v>0</v>
      </c>
      <c r="F1138" s="128">
        <v>0</v>
      </c>
      <c r="G1138" s="130">
        <f t="shared" si="36"/>
        <v>12262.762999999999</v>
      </c>
      <c r="H1138" s="130">
        <f t="shared" si="35"/>
        <v>0.2000000000007276</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4554</v>
      </c>
      <c r="D1139" s="128">
        <f>BILANCA!E161</f>
        <v>15826.99</v>
      </c>
      <c r="E1139" s="128">
        <v>0</v>
      </c>
      <c r="F1139" s="128">
        <v>0</v>
      </c>
      <c r="G1139" s="130">
        <f t="shared" si="36"/>
        <v>5648.44488</v>
      </c>
      <c r="H1139" s="130">
        <f t="shared" si="35"/>
        <v>1.0000000000218279E-2</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1979</v>
      </c>
      <c r="D1141" s="128">
        <f>BILANCA!E163</f>
        <v>2729</v>
      </c>
      <c r="E1141" s="128">
        <v>0</v>
      </c>
      <c r="F1141" s="128">
        <v>0</v>
      </c>
      <c r="G1141" s="130">
        <f t="shared" si="36"/>
        <v>1175.046</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61221</v>
      </c>
      <c r="D1152" s="128">
        <f>BILANCA!E175</f>
        <v>73893.239999999991</v>
      </c>
      <c r="E1152" s="128">
        <v>0</v>
      </c>
      <c r="F1152" s="128">
        <v>0</v>
      </c>
      <c r="G1152" s="130">
        <f t="shared" si="36"/>
        <v>35322.26412</v>
      </c>
      <c r="H1152" s="130">
        <f t="shared" si="35"/>
        <v>0.23999999999068677</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84075</v>
      </c>
      <c r="D1153" s="128">
        <f>BILANCA!E176</f>
        <v>98881.37999999999</v>
      </c>
      <c r="E1153" s="128">
        <v>0</v>
      </c>
      <c r="F1153" s="128">
        <v>0</v>
      </c>
      <c r="G1153" s="130">
        <f t="shared" si="36"/>
        <v>47912.419199999997</v>
      </c>
      <c r="H1153" s="130">
        <f t="shared" si="35"/>
        <v>0.3799999999901047</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84075</v>
      </c>
      <c r="D1154" s="128">
        <f>BILANCA!E177</f>
        <v>98881.37999999999</v>
      </c>
      <c r="E1154" s="128">
        <v>0</v>
      </c>
      <c r="F1154" s="128">
        <v>0</v>
      </c>
      <c r="G1154" s="130">
        <f t="shared" si="36"/>
        <v>48194.256959999999</v>
      </c>
      <c r="H1154" s="130">
        <f t="shared" ref="H1154:H1217" si="37">ABS(C1154-ROUND(C1154,0))+ABS(D1154-ROUND(D1154,0))</f>
        <v>0.3799999999901047</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72131</v>
      </c>
      <c r="D1155" s="128">
        <f>BILANCA!E178</f>
        <v>82353.539999999994</v>
      </c>
      <c r="E1155" s="128">
        <v>0</v>
      </c>
      <c r="F1155" s="128">
        <v>0</v>
      </c>
      <c r="G1155" s="130">
        <f t="shared" si="36"/>
        <v>40736.149759999993</v>
      </c>
      <c r="H1155" s="130">
        <f t="shared" si="37"/>
        <v>0.46000000000640284</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10199</v>
      </c>
      <c r="D1156" s="128">
        <f>BILANCA!E179</f>
        <v>14692.32</v>
      </c>
      <c r="E1156" s="128">
        <v>0</v>
      </c>
      <c r="F1156" s="128">
        <v>0</v>
      </c>
      <c r="G1156" s="130">
        <f t="shared" si="36"/>
        <v>6847.9697199999991</v>
      </c>
      <c r="H1156" s="130">
        <f t="shared" si="37"/>
        <v>0.31999999999970896</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0</v>
      </c>
      <c r="E1157" s="128">
        <v>0</v>
      </c>
      <c r="F1157" s="128">
        <v>0</v>
      </c>
      <c r="G1157" s="130">
        <f t="shared" si="36"/>
        <v>0</v>
      </c>
      <c r="H1157" s="130">
        <f t="shared" si="37"/>
        <v>0</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0</v>
      </c>
      <c r="E1160" s="128">
        <v>0</v>
      </c>
      <c r="F1160" s="128">
        <v>0</v>
      </c>
      <c r="G1160" s="130">
        <f t="shared" si="36"/>
        <v>0</v>
      </c>
      <c r="H1160" s="130">
        <f t="shared" si="37"/>
        <v>0</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1745</v>
      </c>
      <c r="D1165" s="128">
        <f>BILANCA!E188</f>
        <v>1835.52</v>
      </c>
      <c r="E1165" s="128">
        <v>0</v>
      </c>
      <c r="F1165" s="128">
        <v>0</v>
      </c>
      <c r="G1165" s="130">
        <f t="shared" si="36"/>
        <v>985.71928000000003</v>
      </c>
      <c r="H1165" s="130">
        <f t="shared" si="37"/>
        <v>0.48000000000001819</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-22854</v>
      </c>
      <c r="D1214" s="128">
        <f>BILANCA!E237</f>
        <v>-24988.140000000003</v>
      </c>
      <c r="E1214" s="128">
        <v>0</v>
      </c>
      <c r="F1214" s="128">
        <v>0</v>
      </c>
      <c r="G1214" s="130">
        <f t="shared" si="38"/>
        <v>-16823.794680000003</v>
      </c>
      <c r="H1214" s="130">
        <f t="shared" si="37"/>
        <v>0.1400000000030559</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34732</v>
      </c>
      <c r="D1215" s="128">
        <f>BILANCA!E238</f>
        <v>25078.809999999998</v>
      </c>
      <c r="E1215" s="128">
        <v>0</v>
      </c>
      <c r="F1215" s="128">
        <v>0</v>
      </c>
      <c r="G1215" s="130">
        <f t="shared" si="38"/>
        <v>19694.39184</v>
      </c>
      <c r="H1215" s="130">
        <f t="shared" si="37"/>
        <v>0.19000000000232831</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39640</v>
      </c>
      <c r="D1216" s="128">
        <f>BILANCA!E239</f>
        <v>29986.76</v>
      </c>
      <c r="E1216" s="128">
        <v>0</v>
      </c>
      <c r="F1216" s="128">
        <v>0</v>
      </c>
      <c r="G1216" s="130">
        <f t="shared" si="38"/>
        <v>23209.95016</v>
      </c>
      <c r="H1216" s="130">
        <f t="shared" si="37"/>
        <v>0.24000000000160071</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0</v>
      </c>
      <c r="D1217" s="128">
        <f>BILANCA!E240</f>
        <v>0</v>
      </c>
      <c r="E1217" s="128">
        <v>0</v>
      </c>
      <c r="F1217" s="128">
        <v>0</v>
      </c>
      <c r="G1217" s="130">
        <f t="shared" si="38"/>
        <v>0</v>
      </c>
      <c r="H1217" s="130">
        <f t="shared" si="37"/>
        <v>0</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39640</v>
      </c>
      <c r="D1218" s="128">
        <f>BILANCA!E241</f>
        <v>29986.76</v>
      </c>
      <c r="E1218" s="128">
        <v>0</v>
      </c>
      <c r="F1218" s="128">
        <v>0</v>
      </c>
      <c r="G1218" s="130">
        <f t="shared" si="38"/>
        <v>23409.177199999998</v>
      </c>
      <c r="H1218" s="130">
        <f t="shared" ref="H1218:H1281" si="39">ABS(C1218-ROUND(C1218,0))+ABS(D1218-ROUND(D1218,0))</f>
        <v>0.24000000000160071</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4908</v>
      </c>
      <c r="D1219" s="128">
        <f>BILANCA!E242</f>
        <v>4907.95</v>
      </c>
      <c r="E1219" s="128">
        <v>0</v>
      </c>
      <c r="F1219" s="128">
        <v>0</v>
      </c>
      <c r="G1219" s="130">
        <f t="shared" si="38"/>
        <v>3474.8403999999996</v>
      </c>
      <c r="H1219" s="130">
        <f t="shared" si="39"/>
        <v>5.0000000000181899E-2</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4908</v>
      </c>
      <c r="D1221" s="128">
        <f>BILANCA!E244</f>
        <v>4907.95</v>
      </c>
      <c r="E1221" s="128">
        <v>0</v>
      </c>
      <c r="F1221" s="128">
        <v>0</v>
      </c>
      <c r="G1221" s="130">
        <f t="shared" si="38"/>
        <v>3504.2882</v>
      </c>
      <c r="H1221" s="130">
        <f t="shared" si="39"/>
        <v>5.0000000000181899E-2</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-73690</v>
      </c>
      <c r="D1222" s="128">
        <f>BILANCA!E245</f>
        <v>-77853.75</v>
      </c>
      <c r="E1222" s="128">
        <v>0</v>
      </c>
      <c r="F1222" s="128">
        <v>0</v>
      </c>
      <c r="G1222" s="130">
        <f t="shared" si="38"/>
        <v>-54826.002500000002</v>
      </c>
      <c r="H1222" s="130">
        <f t="shared" si="39"/>
        <v>0.25</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0</v>
      </c>
      <c r="D1223" s="128">
        <f>BILANCA!E246</f>
        <v>0</v>
      </c>
      <c r="E1223" s="128">
        <v>0</v>
      </c>
      <c r="F1223" s="128">
        <v>0</v>
      </c>
      <c r="G1223" s="130">
        <f t="shared" si="38"/>
        <v>0</v>
      </c>
      <c r="H1223" s="130">
        <f t="shared" si="39"/>
        <v>0</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0</v>
      </c>
      <c r="D1224" s="128">
        <f>BILANCA!E247</f>
        <v>0</v>
      </c>
      <c r="E1224" s="128">
        <v>0</v>
      </c>
      <c r="F1224" s="128">
        <v>0</v>
      </c>
      <c r="G1224" s="130">
        <f t="shared" si="38"/>
        <v>0</v>
      </c>
      <c r="H1224" s="130">
        <f t="shared" si="39"/>
        <v>0</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73690</v>
      </c>
      <c r="D1227" s="128">
        <f>BILANCA!E250</f>
        <v>77853.75</v>
      </c>
      <c r="E1227" s="128">
        <v>0</v>
      </c>
      <c r="F1227" s="128">
        <v>0</v>
      </c>
      <c r="G1227" s="130">
        <f t="shared" si="38"/>
        <v>55972.99</v>
      </c>
      <c r="H1227" s="130">
        <f t="shared" si="39"/>
        <v>0.25</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27673</v>
      </c>
      <c r="D1228" s="128">
        <f>BILANCA!E251</f>
        <v>31137.68</v>
      </c>
      <c r="E1228" s="128">
        <v>0</v>
      </c>
      <c r="F1228" s="128">
        <v>0</v>
      </c>
      <c r="G1228" s="130">
        <f t="shared" si="38"/>
        <v>22037.3482</v>
      </c>
      <c r="H1228" s="130">
        <f t="shared" si="39"/>
        <v>0.31999999999970896</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46017</v>
      </c>
      <c r="D1229" s="128">
        <f>BILANCA!E252</f>
        <v>46716.07</v>
      </c>
      <c r="E1229" s="128">
        <v>0</v>
      </c>
      <c r="F1229" s="128">
        <v>0</v>
      </c>
      <c r="G1229" s="130">
        <f t="shared" si="38"/>
        <v>34304.488440000001</v>
      </c>
      <c r="H1229" s="130">
        <f t="shared" si="39"/>
        <v>6.9999999999708962E-2</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16104</v>
      </c>
      <c r="D1232" s="128">
        <f>BILANCA!E255</f>
        <v>27786.799999999999</v>
      </c>
      <c r="E1232" s="128">
        <v>0</v>
      </c>
      <c r="F1232" s="128">
        <v>0</v>
      </c>
      <c r="G1232" s="130">
        <f t="shared" si="38"/>
        <v>17847.722399999999</v>
      </c>
      <c r="H1232" s="130">
        <f t="shared" si="39"/>
        <v>0.2000000000007276</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22637</v>
      </c>
      <c r="D1240" s="128">
        <f>BILANCA!E264</f>
        <v>46342.79</v>
      </c>
      <c r="E1240" s="128">
        <v>0</v>
      </c>
      <c r="F1240" s="128">
        <v>0</v>
      </c>
      <c r="G1240" s="130">
        <f t="shared" ref="G1240:G1303" si="40">B1240/1000*C1240+B1240/500*D1240</f>
        <v>29637.903060000001</v>
      </c>
      <c r="H1240" s="130">
        <f t="shared" si="39"/>
        <v>0.20999999999912689</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5831</v>
      </c>
      <c r="D1244" s="128">
        <f>BILANCA!E268</f>
        <v>5200.6400000000003</v>
      </c>
      <c r="E1244" s="128">
        <v>0</v>
      </c>
      <c r="F1244" s="128">
        <v>0</v>
      </c>
      <c r="G1244" s="130">
        <f t="shared" si="40"/>
        <v>4236.6250799999998</v>
      </c>
      <c r="H1244" s="130">
        <f t="shared" si="39"/>
        <v>0.35999999999967258</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84075</v>
      </c>
      <c r="D1263" s="128">
        <f>BILANCA!E287</f>
        <v>98881.38</v>
      </c>
      <c r="E1263" s="128">
        <v>0</v>
      </c>
      <c r="F1263" s="128">
        <v>0</v>
      </c>
      <c r="G1263" s="130">
        <f t="shared" si="40"/>
        <v>78914.572800000009</v>
      </c>
      <c r="H1263" s="130">
        <f t="shared" si="39"/>
        <v>0.38000000000465661</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0</v>
      </c>
      <c r="E1264" s="128">
        <v>0</v>
      </c>
      <c r="F1264" s="128">
        <v>0</v>
      </c>
      <c r="G1264" s="130">
        <f t="shared" si="40"/>
        <v>0</v>
      </c>
      <c r="H1264" s="130">
        <f t="shared" si="39"/>
        <v>0</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1745</v>
      </c>
      <c r="D1278" s="128">
        <f>BILANCA!E302</f>
        <v>1835.52</v>
      </c>
      <c r="E1278" s="128">
        <v>0</v>
      </c>
      <c r="F1278" s="128">
        <v>0</v>
      </c>
      <c r="G1278" s="130">
        <f t="shared" si="40"/>
        <v>1597.7318</v>
      </c>
      <c r="H1278" s="130">
        <f t="shared" si="39"/>
        <v>0.48000000000001819</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0</v>
      </c>
      <c r="D1299" s="135">
        <f>'RAS-funkcijski'!E5</f>
        <v>0</v>
      </c>
      <c r="E1299" s="135">
        <v>0</v>
      </c>
      <c r="F1299" s="135">
        <v>0</v>
      </c>
      <c r="G1299" s="136">
        <f t="shared" si="40"/>
        <v>0</v>
      </c>
      <c r="H1299" s="136">
        <f t="shared" si="41"/>
        <v>0</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0</v>
      </c>
      <c r="D1300" s="128">
        <f>'RAS-funkcijski'!E6</f>
        <v>0</v>
      </c>
      <c r="E1300" s="128">
        <v>0</v>
      </c>
      <c r="F1300" s="128">
        <v>0</v>
      </c>
      <c r="G1300" s="130">
        <f t="shared" si="40"/>
        <v>0</v>
      </c>
      <c r="H1300" s="130">
        <f t="shared" si="41"/>
        <v>0</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0</v>
      </c>
      <c r="D1301" s="128">
        <f>'RAS-funkcijski'!E7</f>
        <v>0</v>
      </c>
      <c r="E1301" s="128">
        <v>0</v>
      </c>
      <c r="F1301" s="128">
        <v>0</v>
      </c>
      <c r="G1301" s="130">
        <f t="shared" si="40"/>
        <v>0</v>
      </c>
      <c r="H1301" s="130">
        <f t="shared" si="41"/>
        <v>0</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957800</v>
      </c>
      <c r="D1423" s="128">
        <f>'RAS-funkcijski'!E129</f>
        <v>1154995.47</v>
      </c>
      <c r="E1423" s="128">
        <v>0</v>
      </c>
      <c r="F1423" s="128">
        <v>0</v>
      </c>
      <c r="G1423" s="130">
        <f t="shared" si="44"/>
        <v>408473.86749999999</v>
      </c>
      <c r="H1423" s="130">
        <f t="shared" si="45"/>
        <v>0.46999999997206032</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957800</v>
      </c>
      <c r="D1427" s="128">
        <f>'RAS-funkcijski'!E133</f>
        <v>1154995.47</v>
      </c>
      <c r="E1427" s="128">
        <v>0</v>
      </c>
      <c r="F1427" s="128">
        <v>0</v>
      </c>
      <c r="G1427" s="130">
        <f t="shared" si="44"/>
        <v>421545.03126000002</v>
      </c>
      <c r="H1427" s="130">
        <f t="shared" si="45"/>
        <v>0.46999999997206032</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957800</v>
      </c>
      <c r="D1435" s="144">
        <f>'RAS-funkcijski'!E141</f>
        <v>1154995.47</v>
      </c>
      <c r="E1435" s="144">
        <v>0</v>
      </c>
      <c r="F1435" s="144">
        <v>0</v>
      </c>
      <c r="G1435" s="145">
        <f t="shared" si="46"/>
        <v>447687.35878000001</v>
      </c>
      <c r="H1435" s="145">
        <f t="shared" si="45"/>
        <v>0.46999999997206032</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84074.86</v>
      </c>
      <c r="D1480" s="135"/>
      <c r="E1480" s="135">
        <v>0</v>
      </c>
      <c r="F1480" s="135">
        <v>0</v>
      </c>
      <c r="G1480" s="136">
        <f t="shared" ref="G1480:G1511" si="52">B1480/1000*C1480</f>
        <v>84.074860000000001</v>
      </c>
      <c r="H1480" s="136">
        <f t="shared" ref="H1480:H1511" si="53">ABS(C1480-ROUND(C1480,0))</f>
        <v>0.13999999999941792</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1174293.0499999998</v>
      </c>
      <c r="D1481" s="128">
        <v>0</v>
      </c>
      <c r="E1481" s="128">
        <v>0</v>
      </c>
      <c r="F1481" s="128">
        <v>0</v>
      </c>
      <c r="G1481" s="130">
        <f t="shared" si="52"/>
        <v>2348.5860999999995</v>
      </c>
      <c r="H1481" s="130">
        <f t="shared" si="53"/>
        <v>4.9999999813735485E-2</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1173594.0499999998</v>
      </c>
      <c r="D1483" s="128">
        <v>0</v>
      </c>
      <c r="E1483" s="128">
        <v>0</v>
      </c>
      <c r="F1483" s="128">
        <v>0</v>
      </c>
      <c r="G1483" s="130">
        <f t="shared" si="52"/>
        <v>4694.3761999999997</v>
      </c>
      <c r="H1483" s="130">
        <f t="shared" si="53"/>
        <v>4.9999999813735485E-2</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1013901.69</v>
      </c>
      <c r="D1484" s="128">
        <v>0</v>
      </c>
      <c r="E1484" s="128">
        <v>0</v>
      </c>
      <c r="F1484" s="128">
        <v>0</v>
      </c>
      <c r="G1484" s="130">
        <f t="shared" si="52"/>
        <v>5069.5084500000003</v>
      </c>
      <c r="H1484" s="130">
        <f t="shared" si="53"/>
        <v>0.31000000005587935</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149683.47</v>
      </c>
      <c r="D1485" s="128">
        <v>0</v>
      </c>
      <c r="E1485" s="128">
        <v>0</v>
      </c>
      <c r="F1485" s="128">
        <v>0</v>
      </c>
      <c r="G1485" s="130">
        <f t="shared" si="52"/>
        <v>898.10082</v>
      </c>
      <c r="H1485" s="130">
        <f t="shared" si="53"/>
        <v>0.47000000000116415</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0</v>
      </c>
      <c r="D1486" s="128">
        <v>0</v>
      </c>
      <c r="E1486" s="128">
        <v>0</v>
      </c>
      <c r="F1486" s="128">
        <v>0</v>
      </c>
      <c r="G1486" s="130">
        <f t="shared" si="52"/>
        <v>0</v>
      </c>
      <c r="H1486" s="130">
        <f t="shared" si="53"/>
        <v>0</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10008.89</v>
      </c>
      <c r="D1491" s="128">
        <v>0</v>
      </c>
      <c r="E1491" s="128">
        <v>0</v>
      </c>
      <c r="F1491" s="128">
        <v>0</v>
      </c>
      <c r="G1491" s="130">
        <f t="shared" si="52"/>
        <v>120.10668</v>
      </c>
      <c r="H1491" s="130">
        <f t="shared" si="53"/>
        <v>0.11000000000058208</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699</v>
      </c>
      <c r="D1492" s="128">
        <v>0</v>
      </c>
      <c r="E1492" s="128">
        <v>0</v>
      </c>
      <c r="F1492" s="128">
        <v>0</v>
      </c>
      <c r="G1492" s="130">
        <f t="shared" si="52"/>
        <v>9.0869999999999997</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1159486.53</v>
      </c>
      <c r="D1499" s="128">
        <v>0</v>
      </c>
      <c r="E1499" s="128">
        <v>0</v>
      </c>
      <c r="F1499" s="128">
        <v>0</v>
      </c>
      <c r="G1499" s="130">
        <f t="shared" si="52"/>
        <v>23189.730600000003</v>
      </c>
      <c r="H1499" s="130">
        <f t="shared" si="53"/>
        <v>0.46999999997206032</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1158787.53</v>
      </c>
      <c r="D1501" s="128">
        <v>0</v>
      </c>
      <c r="E1501" s="128">
        <v>0</v>
      </c>
      <c r="F1501" s="128">
        <v>0</v>
      </c>
      <c r="G1501" s="130">
        <f t="shared" si="52"/>
        <v>25493.325659999999</v>
      </c>
      <c r="H1501" s="130">
        <f t="shared" si="53"/>
        <v>0.46999999997206032</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1003679.33</v>
      </c>
      <c r="D1502" s="128">
        <v>0</v>
      </c>
      <c r="E1502" s="128">
        <v>0</v>
      </c>
      <c r="F1502" s="128">
        <v>0</v>
      </c>
      <c r="G1502" s="130">
        <f t="shared" si="52"/>
        <v>23084.624589999999</v>
      </c>
      <c r="H1502" s="130">
        <f t="shared" si="53"/>
        <v>0.32999999995809048</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145189.65</v>
      </c>
      <c r="D1503" s="128">
        <v>0</v>
      </c>
      <c r="E1503" s="128">
        <v>0</v>
      </c>
      <c r="F1503" s="128">
        <v>0</v>
      </c>
      <c r="G1503" s="130">
        <f t="shared" si="52"/>
        <v>3484.5515999999998</v>
      </c>
      <c r="H1503" s="130">
        <f t="shared" si="53"/>
        <v>0.35000000000582077</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0</v>
      </c>
      <c r="D1504" s="128">
        <v>0</v>
      </c>
      <c r="E1504" s="128">
        <v>0</v>
      </c>
      <c r="F1504" s="128">
        <v>0</v>
      </c>
      <c r="G1504" s="130">
        <f t="shared" si="52"/>
        <v>0</v>
      </c>
      <c r="H1504" s="130">
        <f t="shared" si="53"/>
        <v>0</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9918.5499999999993</v>
      </c>
      <c r="D1509" s="128">
        <v>0</v>
      </c>
      <c r="E1509" s="128">
        <v>0</v>
      </c>
      <c r="F1509" s="128">
        <v>0</v>
      </c>
      <c r="G1509" s="130">
        <f t="shared" si="52"/>
        <v>297.55649999999997</v>
      </c>
      <c r="H1509" s="130">
        <f t="shared" si="53"/>
        <v>0.4500000000007276</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699</v>
      </c>
      <c r="D1510" s="128">
        <v>0</v>
      </c>
      <c r="E1510" s="128">
        <v>0</v>
      </c>
      <c r="F1510" s="128">
        <v>0</v>
      </c>
      <c r="G1510" s="130">
        <f t="shared" si="52"/>
        <v>21.669</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98881.379999999888</v>
      </c>
      <c r="D1517" s="128">
        <v>0</v>
      </c>
      <c r="E1517" s="128">
        <v>0</v>
      </c>
      <c r="F1517" s="128">
        <v>0</v>
      </c>
      <c r="G1517" s="130">
        <f t="shared" si="54"/>
        <v>3757.4924399999954</v>
      </c>
      <c r="H1517" s="130">
        <f t="shared" si="55"/>
        <v>0.37999999988824129</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82696.39</v>
      </c>
      <c r="D1518" s="128">
        <v>0</v>
      </c>
      <c r="E1518" s="128">
        <v>0</v>
      </c>
      <c r="F1518" s="128">
        <v>0</v>
      </c>
      <c r="G1518" s="130">
        <f t="shared" si="54"/>
        <v>3225.1592099999998</v>
      </c>
      <c r="H1518" s="130">
        <f t="shared" si="55"/>
        <v>0.38999999999941792</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82696.39</v>
      </c>
      <c r="D1524" s="128">
        <v>0</v>
      </c>
      <c r="E1524" s="128">
        <v>0</v>
      </c>
      <c r="F1524" s="128">
        <v>0</v>
      </c>
      <c r="G1524" s="130">
        <f t="shared" si="54"/>
        <v>3721.3375499999997</v>
      </c>
      <c r="H1524" s="130">
        <f t="shared" si="55"/>
        <v>0.38999999999941792</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82353.539999999994</v>
      </c>
      <c r="D1525" s="128">
        <v>0</v>
      </c>
      <c r="E1525" s="128">
        <v>0</v>
      </c>
      <c r="F1525" s="128">
        <v>0</v>
      </c>
      <c r="G1525" s="130">
        <f t="shared" si="54"/>
        <v>3788.2628399999994</v>
      </c>
      <c r="H1525" s="130">
        <f t="shared" si="55"/>
        <v>0.46000000000640284</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82353.539999999994</v>
      </c>
      <c r="D1526" s="128">
        <v>0</v>
      </c>
      <c r="E1526" s="128">
        <v>0</v>
      </c>
      <c r="F1526" s="128">
        <v>0</v>
      </c>
      <c r="G1526" s="130">
        <f t="shared" si="54"/>
        <v>3870.6163799999995</v>
      </c>
      <c r="H1526" s="130">
        <f t="shared" si="55"/>
        <v>0.46000000000640284</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342.85</v>
      </c>
      <c r="D1530" s="128">
        <v>0</v>
      </c>
      <c r="E1530" s="128">
        <v>0</v>
      </c>
      <c r="F1530" s="128">
        <v>0</v>
      </c>
      <c r="G1530" s="130">
        <f t="shared" si="54"/>
        <v>17.48535</v>
      </c>
      <c r="H1530" s="130">
        <f t="shared" si="55"/>
        <v>0.14999999999997726</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342.85</v>
      </c>
      <c r="D1531" s="128">
        <v>0</v>
      </c>
      <c r="E1531" s="128">
        <v>0</v>
      </c>
      <c r="F1531" s="128">
        <v>0</v>
      </c>
      <c r="G1531" s="130">
        <f t="shared" si="54"/>
        <v>17.828199999999999</v>
      </c>
      <c r="H1531" s="130">
        <f t="shared" si="55"/>
        <v>0.14999999999997726</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16184.99</v>
      </c>
      <c r="D1576" s="128">
        <v>0</v>
      </c>
      <c r="E1576" s="128">
        <v>0</v>
      </c>
      <c r="F1576" s="128">
        <v>0</v>
      </c>
      <c r="G1576" s="130">
        <f t="shared" si="56"/>
        <v>1569.9440300000001</v>
      </c>
      <c r="H1576" s="130">
        <f t="shared" si="57"/>
        <v>1.0000000000218279E-2</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16184.99</v>
      </c>
      <c r="D1578" s="128">
        <v>0</v>
      </c>
      <c r="E1578" s="128">
        <v>0</v>
      </c>
      <c r="F1578" s="128">
        <v>0</v>
      </c>
      <c r="G1578" s="130">
        <f t="shared" si="56"/>
        <v>1602.3140100000001</v>
      </c>
      <c r="H1578" s="130">
        <f t="shared" si="57"/>
        <v>1.0000000000218279E-2</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1.570312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10" sqref="H10"/>
    </sheetView>
  </sheetViews>
  <sheetFormatPr defaultColWidth="21.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2" t="s">
        <v>22</v>
      </c>
      <c r="B2" s="61"/>
      <c r="C2" s="61"/>
      <c r="D2" s="61"/>
      <c r="E2" s="61"/>
      <c r="F2" s="61"/>
      <c r="G2" s="61"/>
      <c r="H2" s="61"/>
      <c r="I2" s="61"/>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60" t="s">
        <v>24</v>
      </c>
      <c r="B4" s="59"/>
      <c r="C4" s="59"/>
      <c r="D4" s="59"/>
      <c r="E4" s="59"/>
      <c r="F4" s="59"/>
      <c r="G4" s="59"/>
      <c r="H4" s="59"/>
      <c r="I4" s="59"/>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50073</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58" t="s">
        <v>28</v>
      </c>
      <c r="F7" s="55" t="s">
        <v>29</v>
      </c>
      <c r="G7" s="54"/>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25.5" customHeight="1" x14ac:dyDescent="0.25">
      <c r="A8" s="147"/>
      <c r="B8" s="155" t="s">
        <v>30</v>
      </c>
      <c r="C8" s="100" t="s">
        <v>31</v>
      </c>
      <c r="D8" s="147"/>
      <c r="E8" s="57"/>
      <c r="F8" s="66" t="s">
        <v>32</v>
      </c>
      <c r="G8" s="65"/>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57"/>
      <c r="F9" s="64" t="s">
        <v>33</v>
      </c>
      <c r="G9" s="63"/>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0</v>
      </c>
      <c r="D10" s="147"/>
      <c r="E10" s="57"/>
      <c r="F10" s="66" t="s">
        <v>35</v>
      </c>
      <c r="G10" s="65"/>
      <c r="H10" s="166" t="str">
        <f t="array" ref="H10">IF(OR(SUMPRODUCT(--('P-VRIO'!D8:E13&lt;&gt;""))&lt;&gt;0,SUMPRODUCT(--('P-VRIO'!D15:E21&lt;&gt;""))&lt;&gt;0,SUMPRODUCT(--('P-VRIO'!D24:E29&lt;&gt;""))&lt;&gt;0,SUMPRODUCT(--('P-VRIO'!D31:E37&lt;&gt;""))&lt;&gt;0,SUMPRODUCT(--('P-VRIO'!D40:E43&lt;&gt;""))&lt;&gt;0,SUMPRODUCT(--('P-VRIO'!D45:E48&lt;&gt;""))&lt;&gt;0),"DA","NE")</f>
        <v>DA</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56"/>
      <c r="F11" s="53" t="s">
        <v>36</v>
      </c>
      <c r="G11" s="52"/>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48" t="s">
        <v>40</v>
      </c>
      <c r="C15" s="47"/>
      <c r="D15" s="47"/>
      <c r="E15" s="47"/>
      <c r="F15" s="46"/>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1" t="s">
        <v>29</v>
      </c>
      <c r="B16" s="45" t="str">
        <f>'PR-RAS'!B6</f>
        <v xml:space="preserve">PRIHODI POSLOVANJA (šifre 61+62+63+64+65+66+67+68) </v>
      </c>
      <c r="C16" s="44"/>
      <c r="D16" s="44"/>
      <c r="E16" s="44"/>
      <c r="F16" s="43"/>
      <c r="G16" s="177" t="str">
        <f>'PR-RAS'!C6</f>
        <v>6</v>
      </c>
      <c r="H16" s="178">
        <f>'PR-RAS'!D6</f>
        <v>947632</v>
      </c>
      <c r="I16" s="178">
        <f>'PR-RAS'!E6</f>
        <v>1150832.26</v>
      </c>
      <c r="J16" s="67"/>
      <c r="K16" s="67"/>
      <c r="L16" s="67"/>
      <c r="M16" s="67"/>
      <c r="N16" s="67"/>
      <c r="O16" s="67"/>
      <c r="P16" s="67"/>
      <c r="Q16" s="67"/>
      <c r="R16" s="67"/>
      <c r="S16" s="67"/>
      <c r="T16" s="67"/>
      <c r="U16" s="67"/>
      <c r="V16" s="67"/>
      <c r="W16" s="67"/>
      <c r="X16" s="67"/>
    </row>
    <row r="17" spans="1:24" ht="12.75" customHeight="1" x14ac:dyDescent="0.2">
      <c r="A17" s="50"/>
      <c r="B17" s="42" t="str">
        <f>'PR-RAS'!B151</f>
        <v xml:space="preserve">RASHODI POSLOVANJA (šifre 31+32+34+35+36+37+38) </v>
      </c>
      <c r="C17" s="41"/>
      <c r="D17" s="41"/>
      <c r="E17" s="41"/>
      <c r="F17" s="40"/>
      <c r="G17" s="179" t="str">
        <f>'PR-RAS'!C151</f>
        <v>3</v>
      </c>
      <c r="H17" s="178">
        <f>'PR-RAS'!D151</f>
        <v>927768</v>
      </c>
      <c r="I17" s="178">
        <f>'PR-RAS'!E151</f>
        <v>1154296.4700000002</v>
      </c>
      <c r="J17" s="67"/>
      <c r="K17" s="67"/>
      <c r="L17" s="67"/>
      <c r="M17" s="67"/>
      <c r="N17" s="67"/>
      <c r="O17" s="67"/>
      <c r="P17" s="67"/>
      <c r="Q17" s="67"/>
      <c r="R17" s="67"/>
      <c r="S17" s="67"/>
      <c r="T17" s="67"/>
      <c r="U17" s="67"/>
      <c r="V17" s="67"/>
      <c r="W17" s="67"/>
      <c r="X17" s="67"/>
    </row>
    <row r="18" spans="1:24" ht="12.75" customHeight="1" x14ac:dyDescent="0.2">
      <c r="A18" s="50"/>
      <c r="B18" s="42" t="str">
        <f>'PR-RAS'!B645</f>
        <v>Višak prihoda i primitaka raspoloživ u sljedećem razdoblju (šifre X005 + '9221-9222' - Y005 - '9222-9221')</v>
      </c>
      <c r="C18" s="41"/>
      <c r="D18" s="41"/>
      <c r="E18" s="41"/>
      <c r="F18" s="40"/>
      <c r="G18" s="179" t="str">
        <f>'PR-RAS'!C645</f>
        <v>X006</v>
      </c>
      <c r="H18" s="178">
        <f>'PR-RAS'!D645</f>
        <v>0</v>
      </c>
      <c r="I18" s="178">
        <f>'PR-RAS'!E645</f>
        <v>0</v>
      </c>
      <c r="J18" s="67"/>
      <c r="K18" s="67"/>
      <c r="L18" s="67"/>
      <c r="M18" s="67"/>
      <c r="N18" s="67"/>
      <c r="O18" s="67"/>
      <c r="P18" s="67"/>
      <c r="Q18" s="67"/>
      <c r="R18" s="67"/>
      <c r="S18" s="67"/>
      <c r="T18" s="67"/>
      <c r="U18" s="67"/>
      <c r="V18" s="67"/>
      <c r="W18" s="67"/>
      <c r="X18" s="67"/>
    </row>
    <row r="19" spans="1:24" ht="12.75" customHeight="1" x14ac:dyDescent="0.2">
      <c r="A19" s="49"/>
      <c r="B19" s="39" t="str">
        <f>'PR-RAS'!B646</f>
        <v>Manjak prihoda i primitaka za pokriće u sljedećem razdoblju (šifre Y005 + '9222-9221' - X005 - '9221-9222' )</v>
      </c>
      <c r="C19" s="38"/>
      <c r="D19" s="38"/>
      <c r="E19" s="38"/>
      <c r="F19" s="37"/>
      <c r="G19" s="180" t="str">
        <f>'PR-RAS'!C646</f>
        <v>Y006</v>
      </c>
      <c r="H19" s="181">
        <f>'PR-RAS'!D646</f>
        <v>73691</v>
      </c>
      <c r="I19" s="181">
        <f>'PR-RAS'!E646</f>
        <v>77853.750000000204</v>
      </c>
      <c r="J19" s="67"/>
      <c r="K19" s="67"/>
      <c r="L19" s="67"/>
      <c r="M19" s="67"/>
      <c r="N19" s="67"/>
      <c r="O19" s="67"/>
      <c r="P19" s="67"/>
      <c r="Q19" s="67"/>
      <c r="R19" s="67"/>
      <c r="S19" s="67"/>
      <c r="T19" s="67"/>
      <c r="U19" s="67"/>
      <c r="V19" s="67"/>
      <c r="W19" s="67"/>
      <c r="X19" s="67"/>
    </row>
    <row r="20" spans="1:24" ht="12.75" customHeight="1" x14ac:dyDescent="0.2">
      <c r="A20" s="51" t="s">
        <v>32</v>
      </c>
      <c r="B20" s="45" t="str">
        <f>BILANCA!B7</f>
        <v>Nefinancijska imovina (šifre 01+02+03+04+05+06)</v>
      </c>
      <c r="C20" s="44"/>
      <c r="D20" s="44"/>
      <c r="E20" s="44"/>
      <c r="F20" s="43"/>
      <c r="G20" s="182" t="str">
        <f>BILANCA!C7</f>
        <v>B002</v>
      </c>
      <c r="H20" s="183">
        <f>BILANCA!D7</f>
        <v>34732</v>
      </c>
      <c r="I20" s="184">
        <f>BILANCA!E7</f>
        <v>25078.81</v>
      </c>
      <c r="J20" s="67"/>
      <c r="K20" s="67"/>
      <c r="L20" s="67"/>
      <c r="M20" s="67"/>
      <c r="N20" s="67"/>
      <c r="O20" s="67"/>
      <c r="P20" s="67"/>
      <c r="Q20" s="67"/>
      <c r="R20" s="67"/>
      <c r="S20" s="67"/>
      <c r="T20" s="67"/>
      <c r="U20" s="67"/>
      <c r="V20" s="67"/>
      <c r="W20" s="67"/>
      <c r="X20" s="67"/>
    </row>
    <row r="21" spans="1:24" ht="12.75" customHeight="1" x14ac:dyDescent="0.2">
      <c r="A21" s="50"/>
      <c r="B21" s="42" t="str">
        <f>BILANCA!B68</f>
        <v>Financijska imovina (šifre 11+12+13+14+15+16+17+19)</v>
      </c>
      <c r="C21" s="41"/>
      <c r="D21" s="41"/>
      <c r="E21" s="41"/>
      <c r="F21" s="40"/>
      <c r="G21" s="185" t="str">
        <f>BILANCA!C68</f>
        <v>1</v>
      </c>
      <c r="H21" s="186">
        <f>BILANCA!D68</f>
        <v>26489</v>
      </c>
      <c r="I21" s="187">
        <f>BILANCA!E68</f>
        <v>48814.43</v>
      </c>
      <c r="J21" s="67"/>
      <c r="K21" s="67"/>
      <c r="L21" s="67"/>
      <c r="M21" s="67"/>
      <c r="N21" s="67"/>
      <c r="O21" s="67"/>
      <c r="P21" s="67"/>
      <c r="Q21" s="67"/>
      <c r="R21" s="67"/>
      <c r="S21" s="67"/>
      <c r="T21" s="67"/>
      <c r="U21" s="67"/>
      <c r="V21" s="67"/>
      <c r="W21" s="67"/>
      <c r="X21" s="67"/>
    </row>
    <row r="22" spans="1:24" ht="12.75" customHeight="1" x14ac:dyDescent="0.2">
      <c r="A22" s="50"/>
      <c r="B22" s="42" t="str">
        <f>BILANCA!B176</f>
        <v xml:space="preserve">Obveze (šifre 23+24+25+26+29) </v>
      </c>
      <c r="C22" s="41"/>
      <c r="D22" s="41"/>
      <c r="E22" s="41"/>
      <c r="F22" s="40"/>
      <c r="G22" s="185" t="str">
        <f>BILANCA!C176</f>
        <v>2</v>
      </c>
      <c r="H22" s="186">
        <f>BILANCA!D176</f>
        <v>84075</v>
      </c>
      <c r="I22" s="187">
        <f>BILANCA!E176</f>
        <v>98881.37999999999</v>
      </c>
      <c r="J22" s="67"/>
      <c r="K22" s="67"/>
      <c r="L22" s="67"/>
      <c r="M22" s="67"/>
      <c r="N22" s="67"/>
      <c r="O22" s="67"/>
      <c r="P22" s="67"/>
      <c r="Q22" s="67"/>
      <c r="R22" s="67"/>
      <c r="S22" s="67"/>
      <c r="T22" s="67"/>
      <c r="U22" s="67"/>
      <c r="V22" s="67"/>
      <c r="W22" s="67"/>
      <c r="X22" s="67"/>
    </row>
    <row r="23" spans="1:24" ht="12.75" customHeight="1" x14ac:dyDescent="0.2">
      <c r="A23" s="49"/>
      <c r="B23" s="39" t="str">
        <f>BILANCA!B237</f>
        <v>Vlastiti izvori (šifre 91 + 922 - 93 + 96 do 98)</v>
      </c>
      <c r="C23" s="38"/>
      <c r="D23" s="38"/>
      <c r="E23" s="38"/>
      <c r="F23" s="37"/>
      <c r="G23" s="188" t="str">
        <f>BILANCA!C237</f>
        <v>9</v>
      </c>
      <c r="H23" s="189">
        <f>BILANCA!D237</f>
        <v>-22854</v>
      </c>
      <c r="I23" s="190">
        <f>BILANCA!E237</f>
        <v>-24988.140000000003</v>
      </c>
      <c r="J23" s="67"/>
      <c r="K23" s="67"/>
      <c r="L23" s="67"/>
      <c r="M23" s="67"/>
      <c r="N23" s="67"/>
      <c r="O23" s="67"/>
      <c r="P23" s="67"/>
      <c r="Q23" s="67"/>
      <c r="R23" s="67"/>
      <c r="S23" s="67"/>
      <c r="T23" s="67"/>
      <c r="U23" s="67"/>
      <c r="V23" s="67"/>
      <c r="W23" s="67"/>
      <c r="X23" s="67"/>
    </row>
    <row r="24" spans="1:24" ht="12.75" customHeight="1" x14ac:dyDescent="0.2">
      <c r="A24" s="51" t="s">
        <v>44</v>
      </c>
      <c r="B24" s="45" t="str">
        <f>'RAS-funkcijski'!B5</f>
        <v>Opće javne usluge (šifre 011+012+013+014 do 018)</v>
      </c>
      <c r="C24" s="44"/>
      <c r="D24" s="44"/>
      <c r="E24" s="44"/>
      <c r="F24" s="43"/>
      <c r="G24" s="182" t="str">
        <f>'RAS-funkcijski'!C5</f>
        <v>01</v>
      </c>
      <c r="H24" s="183">
        <f>'RAS-funkcijski'!D5</f>
        <v>0</v>
      </c>
      <c r="I24" s="184">
        <f>'RAS-funkcijski'!E5</f>
        <v>0</v>
      </c>
      <c r="J24" s="67"/>
      <c r="K24" s="67"/>
      <c r="L24" s="67"/>
      <c r="M24" s="67"/>
      <c r="N24" s="67"/>
      <c r="O24" s="67"/>
      <c r="P24" s="67"/>
      <c r="Q24" s="67"/>
      <c r="R24" s="67"/>
      <c r="S24" s="67"/>
      <c r="T24" s="67"/>
      <c r="U24" s="67"/>
      <c r="V24" s="67"/>
      <c r="W24" s="67"/>
      <c r="X24" s="67"/>
    </row>
    <row r="25" spans="1:24" ht="12.75" customHeight="1" x14ac:dyDescent="0.2">
      <c r="A25" s="50"/>
      <c r="B25" s="42" t="str">
        <f>'RAS-funkcijski'!B35</f>
        <v>Ekonomski poslovi (šifre 041+042+043+044+045+046+047+048+049)</v>
      </c>
      <c r="C25" s="41"/>
      <c r="D25" s="41"/>
      <c r="E25" s="41"/>
      <c r="F25" s="40"/>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50"/>
      <c r="B26" s="42" t="str">
        <f>'RAS-funkcijski'!B88</f>
        <v>Rashodi vezani za stanovanje i kom. pogodnosti koji nisu drugdje svrstani</v>
      </c>
      <c r="C26" s="41"/>
      <c r="D26" s="41"/>
      <c r="E26" s="41"/>
      <c r="F26" s="40"/>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50"/>
      <c r="B27" s="42" t="str">
        <f>'RAS-funkcijski'!B114</f>
        <v>Obrazovanje (šifre 091+092+093+094+095+096+097+098)</v>
      </c>
      <c r="C27" s="41"/>
      <c r="D27" s="41"/>
      <c r="E27" s="41"/>
      <c r="F27" s="40"/>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9"/>
      <c r="B28" s="39" t="str">
        <f>'RAS-funkcijski'!B141</f>
        <v>Kontrolni zbroj (šifre 01+02+03+04+05+06+07+08+09+10)</v>
      </c>
      <c r="C28" s="38"/>
      <c r="D28" s="38"/>
      <c r="E28" s="38"/>
      <c r="F28" s="37"/>
      <c r="G28" s="188" t="str">
        <f>'RAS-funkcijski'!C141</f>
        <v>R1</v>
      </c>
      <c r="H28" s="191">
        <f>'RAS-funkcijski'!D141</f>
        <v>957800</v>
      </c>
      <c r="I28" s="192">
        <f>'RAS-funkcijski'!E141</f>
        <v>1154995.47</v>
      </c>
      <c r="J28" s="67"/>
      <c r="K28" s="67"/>
      <c r="L28" s="67"/>
      <c r="M28" s="67"/>
      <c r="N28" s="67"/>
      <c r="O28" s="67"/>
      <c r="P28" s="67"/>
      <c r="Q28" s="67"/>
      <c r="R28" s="67"/>
      <c r="S28" s="67"/>
      <c r="T28" s="67"/>
      <c r="U28" s="67"/>
      <c r="V28" s="67"/>
      <c r="W28" s="67"/>
      <c r="X28" s="67"/>
    </row>
    <row r="29" spans="1:24" ht="12.75" customHeight="1" x14ac:dyDescent="0.2">
      <c r="A29" s="51" t="s">
        <v>35</v>
      </c>
      <c r="B29" s="35" t="str">
        <f>'P-VRIO'!B5</f>
        <v>Promjene u vrijednosti i obujmu imovine (šifre 91511+91512)</v>
      </c>
      <c r="C29" s="44"/>
      <c r="D29" s="44"/>
      <c r="E29" s="44"/>
      <c r="F29" s="43"/>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50"/>
      <c r="B30" s="34" t="str">
        <f>'P-VRIO'!B22</f>
        <v>Promjene u obujmu imovine (šifre P016+P023)</v>
      </c>
      <c r="C30" s="41"/>
      <c r="D30" s="41"/>
      <c r="E30" s="41"/>
      <c r="F30" s="40"/>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50"/>
      <c r="B31" s="34" t="str">
        <f>'P-VRIO'!B38</f>
        <v>Promjene u vrijednosti (revalorizacija) i obujmu obveza (šifre 91521+91522)</v>
      </c>
      <c r="C31" s="41"/>
      <c r="D31" s="41"/>
      <c r="E31" s="41"/>
      <c r="F31" s="40"/>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9"/>
      <c r="B32" s="33" t="str">
        <f>'P-VRIO'!B44</f>
        <v>Promjene u obujmu obveza (šifre P035 do P038)</v>
      </c>
      <c r="C32" s="38"/>
      <c r="D32" s="38"/>
      <c r="E32" s="38"/>
      <c r="F32" s="37"/>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1" t="s">
        <v>36</v>
      </c>
      <c r="B33" s="45" t="str">
        <f>OBVEZE!B5</f>
        <v>Stanje obveza 1. siječnja (=stanju obveza iz Izvještaja o obvezama na 31. prosinca prethodne godine)</v>
      </c>
      <c r="C33" s="44"/>
      <c r="D33" s="44"/>
      <c r="E33" s="44"/>
      <c r="F33" s="43"/>
      <c r="G33" s="182" t="str">
        <f>OBVEZE!C5</f>
        <v>V001</v>
      </c>
      <c r="H33" s="193" t="s">
        <v>45</v>
      </c>
      <c r="I33" s="194">
        <f>OBVEZE!D5</f>
        <v>84074.86</v>
      </c>
      <c r="J33" s="67"/>
      <c r="K33" s="67"/>
      <c r="L33" s="67"/>
      <c r="M33" s="67"/>
      <c r="N33" s="67"/>
      <c r="O33" s="67"/>
      <c r="P33" s="67"/>
      <c r="Q33" s="67"/>
      <c r="R33" s="67"/>
      <c r="S33" s="67"/>
      <c r="T33" s="67"/>
      <c r="U33" s="67"/>
      <c r="V33" s="67"/>
      <c r="W33" s="67"/>
      <c r="X33" s="67"/>
    </row>
    <row r="34" spans="1:24" ht="12.75" customHeight="1" x14ac:dyDescent="0.2">
      <c r="A34" s="50"/>
      <c r="B34" s="42" t="str">
        <f>OBVEZE!B42</f>
        <v>Stanje obveza na kraju izvještajnog razdoblja (šifre V001+V002-V004) i (šifre V007+V009)</v>
      </c>
      <c r="C34" s="41"/>
      <c r="D34" s="41"/>
      <c r="E34" s="41"/>
      <c r="F34" s="40"/>
      <c r="G34" s="185" t="str">
        <f>OBVEZE!C42</f>
        <v>V006</v>
      </c>
      <c r="H34" s="186" t="s">
        <v>45</v>
      </c>
      <c r="I34" s="187">
        <f>OBVEZE!D42</f>
        <v>98881.379999999888</v>
      </c>
      <c r="J34" s="67"/>
      <c r="K34" s="67"/>
      <c r="L34" s="67"/>
      <c r="M34" s="67"/>
      <c r="N34" s="67"/>
      <c r="O34" s="67"/>
      <c r="P34" s="67"/>
      <c r="Q34" s="67"/>
      <c r="R34" s="67"/>
      <c r="S34" s="67"/>
      <c r="T34" s="67"/>
      <c r="U34" s="67"/>
      <c r="V34" s="67"/>
      <c r="W34" s="67"/>
      <c r="X34" s="67"/>
    </row>
    <row r="35" spans="1:24" ht="12.75" customHeight="1" x14ac:dyDescent="0.2">
      <c r="A35" s="50"/>
      <c r="B35" s="42" t="str">
        <f>OBVEZE!B43</f>
        <v>Stanje dospjelih obveza na kraju izvještajnog razdoblja (šifre V008+D23+D24 + 'D dio 25,26')</v>
      </c>
      <c r="C35" s="41"/>
      <c r="D35" s="41"/>
      <c r="E35" s="41"/>
      <c r="F35" s="40"/>
      <c r="G35" s="185" t="str">
        <f>OBVEZE!C43</f>
        <v>V007</v>
      </c>
      <c r="H35" s="186" t="s">
        <v>45</v>
      </c>
      <c r="I35" s="187">
        <f>OBVEZE!D43</f>
        <v>82696.39</v>
      </c>
      <c r="J35" s="67"/>
      <c r="K35" s="67"/>
      <c r="L35" s="67"/>
      <c r="M35" s="67"/>
      <c r="N35" s="67"/>
      <c r="O35" s="67"/>
      <c r="P35" s="67"/>
      <c r="Q35" s="67"/>
      <c r="R35" s="67"/>
      <c r="S35" s="67"/>
      <c r="T35" s="67"/>
      <c r="U35" s="67"/>
      <c r="V35" s="67"/>
      <c r="W35" s="67"/>
      <c r="X35" s="67"/>
    </row>
    <row r="36" spans="1:24" ht="12.75" customHeight="1" x14ac:dyDescent="0.2">
      <c r="A36" s="49"/>
      <c r="B36" s="39" t="str">
        <f>OBVEZE!B101</f>
        <v>Stanje nedospjelih obveza na kraju izvještajnog razdoblja (šifre V010 + ND23 + ND24 + 'ND dio 25,26')</v>
      </c>
      <c r="C36" s="38"/>
      <c r="D36" s="38"/>
      <c r="E36" s="38"/>
      <c r="F36" s="37"/>
      <c r="G36" s="188" t="str">
        <f>OBVEZE!C101</f>
        <v>V009</v>
      </c>
      <c r="H36" s="191" t="s">
        <v>45</v>
      </c>
      <c r="I36" s="192">
        <f>OBVEZE!D101</f>
        <v>16184.99</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36" t="s">
        <v>46</v>
      </c>
      <c r="I39" s="3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57" zoomScaleNormal="100" workbookViewId="0">
      <selection activeCell="D173" sqref="D173"/>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62"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947632</v>
      </c>
      <c r="E6" s="213">
        <f>E7+E44+E50+E82+E106+E124+E133+E139</f>
        <v>1150832.26</v>
      </c>
      <c r="F6" s="214">
        <f t="shared" ref="F6:F69" si="0">IF(D6&lt;&gt;0,IF(E6/D6&gt;=100,"&gt;&gt;100",E6/D6*100),"-")</f>
        <v>121.44295042801426</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v>
      </c>
      <c r="F82" s="214" t="str">
        <f t="shared" si="1"/>
        <v>-</v>
      </c>
    </row>
    <row r="83" spans="1:6" customFormat="1" ht="12.75" customHeight="1" x14ac:dyDescent="0.2">
      <c r="A83" s="210" t="s">
        <v>208</v>
      </c>
      <c r="B83" s="211" t="s">
        <v>209</v>
      </c>
      <c r="C83" s="212" t="s">
        <v>208</v>
      </c>
      <c r="D83" s="213">
        <f>SUM(D84:D90)</f>
        <v>0</v>
      </c>
      <c r="E83" s="213">
        <f>SUM(E84:E90)</f>
        <v>0</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0</v>
      </c>
      <c r="E106" s="213">
        <f>E107+E112+E120</f>
        <v>0</v>
      </c>
      <c r="F106" s="214" t="str">
        <f t="shared" si="1"/>
        <v>-</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0</v>
      </c>
      <c r="E112" s="213">
        <f>SUM(E113:E119)</f>
        <v>0</v>
      </c>
      <c r="F112" s="214" t="str">
        <f t="shared" si="1"/>
        <v>-</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0</v>
      </c>
      <c r="E117" s="215">
        <v>0</v>
      </c>
      <c r="F117" s="214" t="str">
        <f t="shared" si="1"/>
        <v>-</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239736</v>
      </c>
      <c r="E124" s="213">
        <f>E125+E128</f>
        <v>199635</v>
      </c>
      <c r="F124" s="214">
        <f t="shared" si="1"/>
        <v>83.272850135148673</v>
      </c>
    </row>
    <row r="125" spans="1:6" customFormat="1" ht="12.75" customHeight="1" x14ac:dyDescent="0.2">
      <c r="A125" s="210" t="s">
        <v>292</v>
      </c>
      <c r="B125" s="217" t="s">
        <v>293</v>
      </c>
      <c r="C125" s="212" t="s">
        <v>292</v>
      </c>
      <c r="D125" s="213">
        <f>SUM(D126:D127)</f>
        <v>222481</v>
      </c>
      <c r="E125" s="213">
        <f>SUM(E126:E127)</f>
        <v>199635</v>
      </c>
      <c r="F125" s="214">
        <f t="shared" si="1"/>
        <v>89.731257950117097</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222481</v>
      </c>
      <c r="E127" s="215">
        <v>199635</v>
      </c>
      <c r="F127" s="214">
        <f t="shared" si="1"/>
        <v>89.731257950117097</v>
      </c>
    </row>
    <row r="128" spans="1:6" customFormat="1" ht="24" customHeight="1" x14ac:dyDescent="0.2">
      <c r="A128" s="210" t="s">
        <v>298</v>
      </c>
      <c r="B128" s="218" t="s">
        <v>299</v>
      </c>
      <c r="C128" s="212" t="s">
        <v>298</v>
      </c>
      <c r="D128" s="213">
        <f>SUM(D129:D132)</f>
        <v>17255</v>
      </c>
      <c r="E128" s="213">
        <f>SUM(E129:E132)</f>
        <v>0</v>
      </c>
      <c r="F128" s="214">
        <f t="shared" si="1"/>
        <v>0</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17255</v>
      </c>
      <c r="E130" s="215">
        <v>0</v>
      </c>
      <c r="F130" s="214">
        <f t="shared" si="1"/>
        <v>0</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707896</v>
      </c>
      <c r="E133" s="213">
        <f>E134+E138</f>
        <v>951197.26</v>
      </c>
      <c r="F133" s="214">
        <f t="shared" si="1"/>
        <v>134.36963339247575</v>
      </c>
    </row>
    <row r="134" spans="1:6" customFormat="1" ht="24" customHeight="1" x14ac:dyDescent="0.2">
      <c r="A134" s="210" t="s">
        <v>310</v>
      </c>
      <c r="B134" s="216" t="s">
        <v>311</v>
      </c>
      <c r="C134" s="212" t="s">
        <v>310</v>
      </c>
      <c r="D134" s="213">
        <f>SUM(D135:D137)</f>
        <v>707896</v>
      </c>
      <c r="E134" s="213">
        <f>SUM(E135:E137)</f>
        <v>951197.26</v>
      </c>
      <c r="F134" s="214">
        <f t="shared" ref="F134:F197" si="2">IF(D134&lt;&gt;0,IF(E134/D134&gt;=100,"&gt;&gt;100",E134/D134*100),"-")</f>
        <v>134.36963339247575</v>
      </c>
    </row>
    <row r="135" spans="1:6" customFormat="1" ht="12.75" customHeight="1" x14ac:dyDescent="0.2">
      <c r="A135" s="210" t="s">
        <v>312</v>
      </c>
      <c r="B135" s="211" t="s">
        <v>313</v>
      </c>
      <c r="C135" s="212" t="s">
        <v>312</v>
      </c>
      <c r="D135" s="215">
        <v>707896</v>
      </c>
      <c r="E135" s="215">
        <v>951197.26</v>
      </c>
      <c r="F135" s="214">
        <f t="shared" si="2"/>
        <v>134.36963339247575</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927768</v>
      </c>
      <c r="E151" s="213">
        <f>E152+E163+E196+E215+E224+E252+E263</f>
        <v>1154296.4700000002</v>
      </c>
      <c r="F151" s="214">
        <f t="shared" si="2"/>
        <v>124.41649959903771</v>
      </c>
    </row>
    <row r="152" spans="1:6" customFormat="1" ht="12.75" customHeight="1" x14ac:dyDescent="0.2">
      <c r="A152" s="210" t="s">
        <v>345</v>
      </c>
      <c r="B152" s="211" t="s">
        <v>346</v>
      </c>
      <c r="C152" s="212" t="s">
        <v>345</v>
      </c>
      <c r="D152" s="213">
        <f>D153+D158+D159</f>
        <v>784279</v>
      </c>
      <c r="E152" s="213">
        <f>E153+E158+E159</f>
        <v>1004613.0000000001</v>
      </c>
      <c r="F152" s="214">
        <f t="shared" si="2"/>
        <v>128.09382885427254</v>
      </c>
    </row>
    <row r="153" spans="1:6" customFormat="1" ht="12.75" customHeight="1" x14ac:dyDescent="0.2">
      <c r="A153" s="210" t="s">
        <v>347</v>
      </c>
      <c r="B153" s="211" t="s">
        <v>348</v>
      </c>
      <c r="C153" s="212" t="s">
        <v>347</v>
      </c>
      <c r="D153" s="213">
        <f>SUM(D154:D157)</f>
        <v>601919</v>
      </c>
      <c r="E153" s="213">
        <f>SUM(E154:E157)</f>
        <v>793358.79</v>
      </c>
      <c r="F153" s="214">
        <f t="shared" si="2"/>
        <v>131.80490896615657</v>
      </c>
    </row>
    <row r="154" spans="1:6" customFormat="1" ht="12.75" customHeight="1" x14ac:dyDescent="0.2">
      <c r="A154" s="210" t="s">
        <v>349</v>
      </c>
      <c r="B154" s="211" t="s">
        <v>350</v>
      </c>
      <c r="C154" s="212" t="s">
        <v>349</v>
      </c>
      <c r="D154" s="215">
        <v>601919</v>
      </c>
      <c r="E154" s="215">
        <v>793358.79</v>
      </c>
      <c r="F154" s="214">
        <f t="shared" si="2"/>
        <v>131.80490896615657</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81954</v>
      </c>
      <c r="E158" s="215">
        <v>80350.039999999994</v>
      </c>
      <c r="F158" s="214">
        <f t="shared" si="2"/>
        <v>98.042853307953237</v>
      </c>
    </row>
    <row r="159" spans="1:6" customFormat="1" ht="12.75" customHeight="1" x14ac:dyDescent="0.2">
      <c r="A159" s="210" t="s">
        <v>359</v>
      </c>
      <c r="B159" s="211" t="s">
        <v>360</v>
      </c>
      <c r="C159" s="212" t="s">
        <v>359</v>
      </c>
      <c r="D159" s="213">
        <f>SUM(D160:D162)</f>
        <v>100406</v>
      </c>
      <c r="E159" s="213">
        <f>SUM(E160:E162)</f>
        <v>130904.17</v>
      </c>
      <c r="F159" s="214">
        <f t="shared" si="2"/>
        <v>130.3748481166464</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100406</v>
      </c>
      <c r="E161" s="215">
        <v>130904.17</v>
      </c>
      <c r="F161" s="214">
        <f t="shared" si="2"/>
        <v>130.3748481166464</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143484</v>
      </c>
      <c r="E163" s="213">
        <f>E164+E169+E177+E187+E188</f>
        <v>149683.47</v>
      </c>
      <c r="F163" s="214">
        <f t="shared" si="2"/>
        <v>104.3206699004767</v>
      </c>
    </row>
    <row r="164" spans="1:6" customFormat="1" ht="12.75" customHeight="1" x14ac:dyDescent="0.2">
      <c r="A164" s="210" t="s">
        <v>368</v>
      </c>
      <c r="B164" s="211" t="s">
        <v>369</v>
      </c>
      <c r="C164" s="212" t="s">
        <v>368</v>
      </c>
      <c r="D164" s="213">
        <f>SUM(D165:D168)</f>
        <v>45562</v>
      </c>
      <c r="E164" s="213">
        <f>SUM(E165:E168)</f>
        <v>56402.39</v>
      </c>
      <c r="F164" s="214">
        <f t="shared" si="2"/>
        <v>123.79261226460648</v>
      </c>
    </row>
    <row r="165" spans="1:6" customFormat="1" ht="12.75" customHeight="1" x14ac:dyDescent="0.2">
      <c r="A165" s="210" t="s">
        <v>370</v>
      </c>
      <c r="B165" s="211" t="s">
        <v>371</v>
      </c>
      <c r="C165" s="212" t="s">
        <v>370</v>
      </c>
      <c r="D165" s="215">
        <v>472</v>
      </c>
      <c r="E165" s="215">
        <v>794</v>
      </c>
      <c r="F165" s="214">
        <f t="shared" si="2"/>
        <v>168.22033898305085</v>
      </c>
    </row>
    <row r="166" spans="1:6" customFormat="1" ht="12.75" customHeight="1" x14ac:dyDescent="0.2">
      <c r="A166" s="210" t="s">
        <v>372</v>
      </c>
      <c r="B166" s="211" t="s">
        <v>373</v>
      </c>
      <c r="C166" s="212" t="s">
        <v>372</v>
      </c>
      <c r="D166" s="215">
        <v>1657</v>
      </c>
      <c r="E166" s="215">
        <v>3310.68</v>
      </c>
      <c r="F166" s="214">
        <f t="shared" si="2"/>
        <v>199.79963789981895</v>
      </c>
    </row>
    <row r="167" spans="1:6" customFormat="1" ht="12.75" customHeight="1" x14ac:dyDescent="0.2">
      <c r="A167" s="210" t="s">
        <v>374</v>
      </c>
      <c r="B167" s="211" t="s">
        <v>375</v>
      </c>
      <c r="C167" s="212" t="s">
        <v>374</v>
      </c>
      <c r="D167" s="215">
        <v>3163</v>
      </c>
      <c r="E167" s="215">
        <v>1795</v>
      </c>
      <c r="F167" s="214">
        <f t="shared" si="2"/>
        <v>56.749920961112863</v>
      </c>
    </row>
    <row r="168" spans="1:6" customFormat="1" ht="12.75" customHeight="1" x14ac:dyDescent="0.2">
      <c r="A168" s="210" t="s">
        <v>376</v>
      </c>
      <c r="B168" s="211" t="s">
        <v>377</v>
      </c>
      <c r="C168" s="212" t="s">
        <v>376</v>
      </c>
      <c r="D168" s="215">
        <v>40270</v>
      </c>
      <c r="E168" s="215">
        <v>50502.71</v>
      </c>
      <c r="F168" s="214">
        <f t="shared" si="2"/>
        <v>125.41025577352869</v>
      </c>
    </row>
    <row r="169" spans="1:6" customFormat="1" ht="12.75" customHeight="1" x14ac:dyDescent="0.2">
      <c r="A169" s="210" t="s">
        <v>378</v>
      </c>
      <c r="B169" s="211" t="s">
        <v>379</v>
      </c>
      <c r="C169" s="212" t="s">
        <v>378</v>
      </c>
      <c r="D169" s="213">
        <f>SUM(D170:D176)</f>
        <v>24203</v>
      </c>
      <c r="E169" s="213">
        <f>SUM(E170:E176)</f>
        <v>31524.54</v>
      </c>
      <c r="F169" s="214">
        <f t="shared" si="2"/>
        <v>130.2505474527951</v>
      </c>
    </row>
    <row r="170" spans="1:6" customFormat="1" ht="12.75" customHeight="1" x14ac:dyDescent="0.2">
      <c r="A170" s="210" t="s">
        <v>380</v>
      </c>
      <c r="B170" s="211" t="s">
        <v>381</v>
      </c>
      <c r="C170" s="212" t="s">
        <v>380</v>
      </c>
      <c r="D170" s="215">
        <v>5415</v>
      </c>
      <c r="E170" s="215">
        <v>12130.08</v>
      </c>
      <c r="F170" s="214">
        <f t="shared" si="2"/>
        <v>224.00886426592797</v>
      </c>
    </row>
    <row r="171" spans="1:6" customFormat="1" ht="12.75" customHeight="1" x14ac:dyDescent="0.2">
      <c r="A171" s="210" t="s">
        <v>382</v>
      </c>
      <c r="B171" s="211" t="s">
        <v>383</v>
      </c>
      <c r="C171" s="212" t="s">
        <v>382</v>
      </c>
      <c r="D171" s="215">
        <v>0</v>
      </c>
      <c r="E171" s="215">
        <v>0</v>
      </c>
      <c r="F171" s="214" t="str">
        <f t="shared" si="2"/>
        <v>-</v>
      </c>
    </row>
    <row r="172" spans="1:6" customFormat="1" ht="12.75" customHeight="1" x14ac:dyDescent="0.2">
      <c r="A172" s="210" t="s">
        <v>384</v>
      </c>
      <c r="B172" s="211" t="s">
        <v>385</v>
      </c>
      <c r="C172" s="212" t="s">
        <v>384</v>
      </c>
      <c r="D172" s="215">
        <v>13551</v>
      </c>
      <c r="E172" s="215">
        <v>16126.96</v>
      </c>
      <c r="F172" s="214">
        <f t="shared" si="2"/>
        <v>119.00937200206627</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5237</v>
      </c>
      <c r="E176" s="215">
        <v>3267.5</v>
      </c>
      <c r="F176" s="214">
        <f t="shared" si="2"/>
        <v>62.392591178155435</v>
      </c>
    </row>
    <row r="177" spans="1:6" customFormat="1" ht="12.75" customHeight="1" x14ac:dyDescent="0.2">
      <c r="A177" s="210" t="s">
        <v>394</v>
      </c>
      <c r="B177" s="211" t="s">
        <v>395</v>
      </c>
      <c r="C177" s="212" t="s">
        <v>394</v>
      </c>
      <c r="D177" s="213">
        <f>SUM(D178:D186)</f>
        <v>70249</v>
      </c>
      <c r="E177" s="213">
        <f>SUM(E178:E186)</f>
        <v>59103.839999999997</v>
      </c>
      <c r="F177" s="214">
        <f t="shared" si="2"/>
        <v>84.13477771925578</v>
      </c>
    </row>
    <row r="178" spans="1:6" customFormat="1" ht="12.75" customHeight="1" x14ac:dyDescent="0.2">
      <c r="A178" s="210" t="s">
        <v>396</v>
      </c>
      <c r="B178" s="211" t="s">
        <v>397</v>
      </c>
      <c r="C178" s="212" t="s">
        <v>396</v>
      </c>
      <c r="D178" s="215">
        <v>24673</v>
      </c>
      <c r="E178" s="215">
        <v>25392.01</v>
      </c>
      <c r="F178" s="214">
        <f t="shared" si="2"/>
        <v>102.91415717586025</v>
      </c>
    </row>
    <row r="179" spans="1:6" customFormat="1" ht="12.75" customHeight="1" x14ac:dyDescent="0.2">
      <c r="A179" s="210" t="s">
        <v>398</v>
      </c>
      <c r="B179" s="211" t="s">
        <v>399</v>
      </c>
      <c r="C179" s="212" t="s">
        <v>398</v>
      </c>
      <c r="D179" s="215">
        <v>0</v>
      </c>
      <c r="E179" s="215">
        <v>750</v>
      </c>
      <c r="F179" s="214" t="str">
        <f t="shared" si="2"/>
        <v>-</v>
      </c>
    </row>
    <row r="180" spans="1:6" customFormat="1" ht="12.75" customHeight="1" x14ac:dyDescent="0.2">
      <c r="A180" s="210" t="s">
        <v>400</v>
      </c>
      <c r="B180" s="211" t="s">
        <v>401</v>
      </c>
      <c r="C180" s="212" t="s">
        <v>400</v>
      </c>
      <c r="D180" s="215">
        <v>4554</v>
      </c>
      <c r="E180" s="215">
        <v>4580</v>
      </c>
      <c r="F180" s="214">
        <f t="shared" si="2"/>
        <v>100.57092665788319</v>
      </c>
    </row>
    <row r="181" spans="1:6" customFormat="1" ht="12.75" customHeight="1" x14ac:dyDescent="0.2">
      <c r="A181" s="210" t="s">
        <v>402</v>
      </c>
      <c r="B181" s="211" t="s">
        <v>403</v>
      </c>
      <c r="C181" s="212" t="s">
        <v>402</v>
      </c>
      <c r="D181" s="215">
        <v>235</v>
      </c>
      <c r="E181" s="215">
        <v>299.33</v>
      </c>
      <c r="F181" s="214">
        <f t="shared" si="2"/>
        <v>127.37446808510637</v>
      </c>
    </row>
    <row r="182" spans="1:6" customFormat="1" ht="12.75" customHeight="1" x14ac:dyDescent="0.2">
      <c r="A182" s="210" t="s">
        <v>404</v>
      </c>
      <c r="B182" s="211" t="s">
        <v>405</v>
      </c>
      <c r="C182" s="212" t="s">
        <v>404</v>
      </c>
      <c r="D182" s="215">
        <v>4866</v>
      </c>
      <c r="E182" s="215">
        <v>5012.5</v>
      </c>
      <c r="F182" s="214">
        <f t="shared" si="2"/>
        <v>103.01068639539663</v>
      </c>
    </row>
    <row r="183" spans="1:6" customFormat="1" ht="12.75" customHeight="1" x14ac:dyDescent="0.2">
      <c r="A183" s="210" t="s">
        <v>406</v>
      </c>
      <c r="B183" s="211" t="s">
        <v>407</v>
      </c>
      <c r="C183" s="212" t="s">
        <v>406</v>
      </c>
      <c r="D183" s="215">
        <v>5990</v>
      </c>
      <c r="E183" s="215">
        <v>10270</v>
      </c>
      <c r="F183" s="214">
        <f t="shared" si="2"/>
        <v>171.45242070116862</v>
      </c>
    </row>
    <row r="184" spans="1:6" customFormat="1" ht="12.75" customHeight="1" x14ac:dyDescent="0.2">
      <c r="A184" s="210" t="s">
        <v>408</v>
      </c>
      <c r="B184" s="211" t="s">
        <v>409</v>
      </c>
      <c r="C184" s="212" t="s">
        <v>408</v>
      </c>
      <c r="D184" s="215">
        <v>7225</v>
      </c>
      <c r="E184" s="215">
        <v>0</v>
      </c>
      <c r="F184" s="214">
        <f t="shared" si="2"/>
        <v>0</v>
      </c>
    </row>
    <row r="185" spans="1:6" customFormat="1" ht="12.75" customHeight="1" x14ac:dyDescent="0.2">
      <c r="A185" s="210" t="s">
        <v>410</v>
      </c>
      <c r="B185" s="211" t="s">
        <v>411</v>
      </c>
      <c r="C185" s="212" t="s">
        <v>410</v>
      </c>
      <c r="D185" s="215">
        <v>19336</v>
      </c>
      <c r="E185" s="215">
        <v>11150</v>
      </c>
      <c r="F185" s="214">
        <f t="shared" si="2"/>
        <v>57.664460074472487</v>
      </c>
    </row>
    <row r="186" spans="1:6" customFormat="1" ht="12.75" customHeight="1" x14ac:dyDescent="0.2">
      <c r="A186" s="210" t="s">
        <v>412</v>
      </c>
      <c r="B186" s="211" t="s">
        <v>413</v>
      </c>
      <c r="C186" s="212" t="s">
        <v>412</v>
      </c>
      <c r="D186" s="215">
        <v>3370</v>
      </c>
      <c r="E186" s="215">
        <v>1650</v>
      </c>
      <c r="F186" s="214">
        <f t="shared" si="2"/>
        <v>48.961424332344208</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3470</v>
      </c>
      <c r="E188" s="213">
        <f>SUM(E189:E195)</f>
        <v>2652.7</v>
      </c>
      <c r="F188" s="214">
        <f t="shared" si="2"/>
        <v>76.446685878962526</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2532.6799999999998</v>
      </c>
      <c r="F190" s="214" t="str">
        <f t="shared" si="2"/>
        <v>-</v>
      </c>
    </row>
    <row r="191" spans="1:6" customFormat="1" ht="12.75" customHeight="1" x14ac:dyDescent="0.2">
      <c r="A191" s="210" t="s">
        <v>422</v>
      </c>
      <c r="B191" s="211" t="s">
        <v>423</v>
      </c>
      <c r="C191" s="212" t="s">
        <v>422</v>
      </c>
      <c r="D191" s="215">
        <v>0</v>
      </c>
      <c r="E191" s="215">
        <v>0</v>
      </c>
      <c r="F191" s="214" t="str">
        <f t="shared" si="2"/>
        <v>-</v>
      </c>
    </row>
    <row r="192" spans="1:6" customFormat="1" ht="12.75" customHeight="1" x14ac:dyDescent="0.2">
      <c r="A192" s="210" t="s">
        <v>424</v>
      </c>
      <c r="B192" s="211" t="s">
        <v>425</v>
      </c>
      <c r="C192" s="212" t="s">
        <v>424</v>
      </c>
      <c r="D192" s="215">
        <v>240</v>
      </c>
      <c r="E192" s="215">
        <v>120.02</v>
      </c>
      <c r="F192" s="214">
        <f t="shared" si="2"/>
        <v>50.008333333333333</v>
      </c>
    </row>
    <row r="193" spans="1:6" customFormat="1" ht="12.75" customHeight="1" x14ac:dyDescent="0.2">
      <c r="A193" s="210" t="s">
        <v>426</v>
      </c>
      <c r="B193" s="211" t="s">
        <v>427</v>
      </c>
      <c r="C193" s="212" t="s">
        <v>426</v>
      </c>
      <c r="D193" s="215">
        <v>1768</v>
      </c>
      <c r="E193" s="215">
        <v>0</v>
      </c>
      <c r="F193" s="214">
        <f t="shared" si="2"/>
        <v>0</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1462</v>
      </c>
      <c r="E195" s="215">
        <v>0</v>
      </c>
      <c r="F195" s="214">
        <f t="shared" si="2"/>
        <v>0</v>
      </c>
    </row>
    <row r="196" spans="1:6" customFormat="1" ht="12.75" customHeight="1" x14ac:dyDescent="0.2">
      <c r="A196" s="210" t="s">
        <v>432</v>
      </c>
      <c r="B196" s="216" t="s">
        <v>433</v>
      </c>
      <c r="C196" s="212" t="s">
        <v>432</v>
      </c>
      <c r="D196" s="213">
        <f>D197+D202+D210</f>
        <v>5</v>
      </c>
      <c r="E196" s="213">
        <f>E197+E202+E210</f>
        <v>0</v>
      </c>
      <c r="F196" s="214">
        <f t="shared" si="2"/>
        <v>0</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5</v>
      </c>
      <c r="E210" s="213">
        <f>SUM(E211:E214)</f>
        <v>0</v>
      </c>
      <c r="F210" s="214">
        <f t="shared" si="3"/>
        <v>0</v>
      </c>
    </row>
    <row r="211" spans="1:6" customFormat="1" ht="12.75" customHeight="1" x14ac:dyDescent="0.2">
      <c r="A211" s="210" t="s">
        <v>462</v>
      </c>
      <c r="B211" s="216" t="s">
        <v>463</v>
      </c>
      <c r="C211" s="212" t="s">
        <v>462</v>
      </c>
      <c r="D211" s="215">
        <v>0</v>
      </c>
      <c r="E211" s="215">
        <v>0</v>
      </c>
      <c r="F211" s="214" t="str">
        <f t="shared" si="3"/>
        <v>-</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5</v>
      </c>
      <c r="E213" s="215">
        <v>0</v>
      </c>
      <c r="F213" s="214">
        <f t="shared" si="3"/>
        <v>0</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927768</v>
      </c>
      <c r="E289" s="213">
        <f>E151-E287+E288</f>
        <v>1154296.4700000002</v>
      </c>
      <c r="F289" s="214">
        <f t="shared" si="4"/>
        <v>124.41649959903771</v>
      </c>
    </row>
    <row r="290" spans="1:6" customFormat="1" ht="12.75" customHeight="1" x14ac:dyDescent="0.2">
      <c r="A290" s="210"/>
      <c r="B290" s="211" t="s">
        <v>615</v>
      </c>
      <c r="C290" s="212" t="s">
        <v>616</v>
      </c>
      <c r="D290" s="213">
        <f>IF(D6&gt;=D289,D6-D289,0)</f>
        <v>19864</v>
      </c>
      <c r="E290" s="213">
        <f>IF(E6&gt;=E289,E6-E289,0)</f>
        <v>0</v>
      </c>
      <c r="F290" s="214">
        <f t="shared" si="4"/>
        <v>0</v>
      </c>
    </row>
    <row r="291" spans="1:6" customFormat="1" ht="12.75" customHeight="1" x14ac:dyDescent="0.2">
      <c r="A291" s="210"/>
      <c r="B291" s="211" t="s">
        <v>617</v>
      </c>
      <c r="C291" s="212" t="s">
        <v>618</v>
      </c>
      <c r="D291" s="213">
        <f>IF(D289&gt;=D6,D289-D6,0)</f>
        <v>0</v>
      </c>
      <c r="E291" s="213">
        <f>IF(E289&gt;=E6,E289-E6,0)</f>
        <v>3464.2100000001956</v>
      </c>
      <c r="F291" s="214" t="str">
        <f t="shared" si="4"/>
        <v>-</v>
      </c>
    </row>
    <row r="292" spans="1:6" customFormat="1" ht="12.75" customHeight="1" x14ac:dyDescent="0.2">
      <c r="A292" s="210" t="s">
        <v>619</v>
      </c>
      <c r="B292" s="211" t="s">
        <v>620</v>
      </c>
      <c r="C292" s="212" t="s">
        <v>619</v>
      </c>
      <c r="D292" s="215">
        <v>0</v>
      </c>
      <c r="E292" s="215">
        <v>0</v>
      </c>
      <c r="F292" s="214" t="str">
        <f t="shared" si="4"/>
        <v>-</v>
      </c>
    </row>
    <row r="293" spans="1:6" customFormat="1" ht="12.75" customHeight="1" x14ac:dyDescent="0.2">
      <c r="A293" s="210" t="s">
        <v>621</v>
      </c>
      <c r="B293" s="211" t="s">
        <v>622</v>
      </c>
      <c r="C293" s="212" t="s">
        <v>621</v>
      </c>
      <c r="D293" s="215">
        <v>47538</v>
      </c>
      <c r="E293" s="215">
        <v>27673.47</v>
      </c>
      <c r="F293" s="214">
        <f t="shared" si="4"/>
        <v>58.213366149185916</v>
      </c>
    </row>
    <row r="294" spans="1:6" customFormat="1" ht="12.75" customHeight="1" x14ac:dyDescent="0.2">
      <c r="A294" s="210" t="s">
        <v>623</v>
      </c>
      <c r="B294" s="211" t="s">
        <v>624</v>
      </c>
      <c r="C294" s="212" t="s">
        <v>623</v>
      </c>
      <c r="D294" s="215">
        <v>16104</v>
      </c>
      <c r="E294" s="215">
        <v>27786.799999999999</v>
      </c>
      <c r="F294" s="214">
        <f t="shared" si="4"/>
        <v>172.54595131644314</v>
      </c>
    </row>
    <row r="295" spans="1:6" customFormat="1" ht="24" customHeight="1" x14ac:dyDescent="0.2">
      <c r="A295" s="210" t="s">
        <v>625</v>
      </c>
      <c r="B295" s="211" t="s">
        <v>626</v>
      </c>
      <c r="C295" s="212" t="s">
        <v>625</v>
      </c>
      <c r="D295" s="215">
        <v>16104</v>
      </c>
      <c r="E295" s="215">
        <v>27786.799999999999</v>
      </c>
      <c r="F295" s="214">
        <f t="shared" si="4"/>
        <v>172.54595131644314</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30032</v>
      </c>
      <c r="E350" s="213">
        <f>E351+E363+E396+E400+E402</f>
        <v>699</v>
      </c>
      <c r="F350" s="214">
        <f t="shared" si="6"/>
        <v>2.3275173148641448</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30032</v>
      </c>
      <c r="E363" s="213">
        <f>E364+E369+E378+E383+E388+E391</f>
        <v>699</v>
      </c>
      <c r="F363" s="214">
        <f t="shared" si="7"/>
        <v>2.3275173148641448</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30032</v>
      </c>
      <c r="E369" s="213">
        <f>SUM(E370:E377)</f>
        <v>699</v>
      </c>
      <c r="F369" s="214">
        <f t="shared" si="7"/>
        <v>2.3275173148641448</v>
      </c>
    </row>
    <row r="370" spans="1:6" customFormat="1" ht="12.75" customHeight="1" x14ac:dyDescent="0.2">
      <c r="A370" s="210" t="s">
        <v>762</v>
      </c>
      <c r="B370" s="211" t="s">
        <v>671</v>
      </c>
      <c r="C370" s="212" t="s">
        <v>762</v>
      </c>
      <c r="D370" s="215">
        <v>20056</v>
      </c>
      <c r="E370" s="215">
        <v>0</v>
      </c>
      <c r="F370" s="214">
        <f t="shared" si="7"/>
        <v>0</v>
      </c>
    </row>
    <row r="371" spans="1:6" customFormat="1" ht="12.75" customHeight="1" x14ac:dyDescent="0.2">
      <c r="A371" s="210" t="s">
        <v>763</v>
      </c>
      <c r="B371" s="211" t="s">
        <v>764</v>
      </c>
      <c r="C371" s="212" t="s">
        <v>763</v>
      </c>
      <c r="D371" s="215">
        <v>2894</v>
      </c>
      <c r="E371" s="215">
        <v>699</v>
      </c>
      <c r="F371" s="214">
        <f t="shared" si="7"/>
        <v>24.153420870767103</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7082</v>
      </c>
      <c r="E376" s="215">
        <v>0</v>
      </c>
      <c r="F376" s="214">
        <f t="shared" si="7"/>
        <v>0</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30032</v>
      </c>
      <c r="E408" s="213">
        <f>IF(E350&gt;=E298,E350-E298,0)</f>
        <v>699</v>
      </c>
      <c r="F408" s="214">
        <f t="shared" si="8"/>
        <v>2.3275173148641448</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15985</v>
      </c>
      <c r="E410" s="215">
        <v>46017.07</v>
      </c>
      <c r="F410" s="214">
        <f t="shared" si="8"/>
        <v>287.8765717860494</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947632</v>
      </c>
      <c r="E412" s="213">
        <f>E6+E298</f>
        <v>1150832.26</v>
      </c>
      <c r="F412" s="214">
        <f t="shared" si="8"/>
        <v>121.44295042801426</v>
      </c>
    </row>
    <row r="413" spans="1:6" customFormat="1" ht="12.75" customHeight="1" x14ac:dyDescent="0.2">
      <c r="A413" s="210"/>
      <c r="B413" s="211" t="s">
        <v>827</v>
      </c>
      <c r="C413" s="212" t="s">
        <v>828</v>
      </c>
      <c r="D413" s="213">
        <f>D289+D350</f>
        <v>957800</v>
      </c>
      <c r="E413" s="213">
        <f>E289+E350</f>
        <v>1154995.4700000002</v>
      </c>
      <c r="F413" s="214">
        <f t="shared" si="8"/>
        <v>120.58837648778453</v>
      </c>
    </row>
    <row r="414" spans="1:6" customFormat="1" ht="12.75" customHeight="1" x14ac:dyDescent="0.2">
      <c r="A414" s="210"/>
      <c r="B414" s="211" t="s">
        <v>829</v>
      </c>
      <c r="C414" s="212" t="s">
        <v>830</v>
      </c>
      <c r="D414" s="213">
        <f>IF(D412&gt;=D413,D412-D413,0)</f>
        <v>0</v>
      </c>
      <c r="E414" s="213">
        <f>IF(E412&gt;=E413,E412-E413,0)</f>
        <v>0</v>
      </c>
      <c r="F414" s="214" t="str">
        <f t="shared" si="8"/>
        <v>-</v>
      </c>
    </row>
    <row r="415" spans="1:6" customFormat="1" ht="12.75" customHeight="1" x14ac:dyDescent="0.2">
      <c r="A415" s="210"/>
      <c r="B415" s="211" t="s">
        <v>831</v>
      </c>
      <c r="C415" s="212" t="s">
        <v>832</v>
      </c>
      <c r="D415" s="213">
        <f>IF(D413&gt;=D412,D413-D412,0)</f>
        <v>10168</v>
      </c>
      <c r="E415" s="213">
        <f>IF(E413&gt;=E412,E413-E412,0)</f>
        <v>4163.2100000001956</v>
      </c>
      <c r="F415" s="214">
        <f t="shared" si="8"/>
        <v>40.944236821402399</v>
      </c>
    </row>
    <row r="416" spans="1:6" customFormat="1" ht="12.75" customHeight="1" x14ac:dyDescent="0.2">
      <c r="A416" s="225" t="s">
        <v>833</v>
      </c>
      <c r="B416" s="216" t="s">
        <v>834</v>
      </c>
      <c r="C416" s="226" t="s">
        <v>835</v>
      </c>
      <c r="D416" s="213">
        <f>IF(D292-D293+D409-D410&gt;=0,D292-D293+D409-D410,0)</f>
        <v>0</v>
      </c>
      <c r="E416" s="213">
        <f>IF(E292-E293+E409-E410&gt;=0,E292-E293+E409-E410,0)</f>
        <v>0</v>
      </c>
      <c r="F416" s="214" t="str">
        <f t="shared" si="8"/>
        <v>-</v>
      </c>
    </row>
    <row r="417" spans="1:6" customFormat="1" ht="12.75" customHeight="1" x14ac:dyDescent="0.2">
      <c r="A417" s="225" t="s">
        <v>833</v>
      </c>
      <c r="B417" s="211" t="s">
        <v>836</v>
      </c>
      <c r="C417" s="226" t="s">
        <v>837</v>
      </c>
      <c r="D417" s="213">
        <f>IF(D293-D292+D410-D409&gt;=0,D293-D292+D410-D409,0)</f>
        <v>63523</v>
      </c>
      <c r="E417" s="213">
        <f>IF(E293-E292+E410-E409&gt;=0,E293-E292+E410-E409,0)</f>
        <v>73690.540000000008</v>
      </c>
      <c r="F417" s="214">
        <f t="shared" si="8"/>
        <v>116.00607653920629</v>
      </c>
    </row>
    <row r="418" spans="1:6" customFormat="1" ht="12.75" customHeight="1" x14ac:dyDescent="0.2">
      <c r="A418" s="219" t="s">
        <v>838</v>
      </c>
      <c r="B418" s="220" t="s">
        <v>839</v>
      </c>
      <c r="C418" s="221" t="s">
        <v>840</v>
      </c>
      <c r="D418" s="227">
        <f>D294+D411</f>
        <v>16104</v>
      </c>
      <c r="E418" s="227">
        <f>E294+E411</f>
        <v>27786.799999999999</v>
      </c>
      <c r="F418" s="223">
        <f t="shared" si="8"/>
        <v>172.54595131644314</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947632</v>
      </c>
      <c r="E639" s="213">
        <f>E412+E420</f>
        <v>1150832.26</v>
      </c>
      <c r="F639" s="214">
        <f t="shared" si="12"/>
        <v>121.44295042801426</v>
      </c>
    </row>
    <row r="640" spans="1:6" customFormat="1" ht="12.75" customHeight="1" x14ac:dyDescent="0.2">
      <c r="A640" s="210"/>
      <c r="B640" s="211" t="s">
        <v>1273</v>
      </c>
      <c r="C640" s="212" t="s">
        <v>1274</v>
      </c>
      <c r="D640" s="213">
        <f>D413+D528</f>
        <v>957800</v>
      </c>
      <c r="E640" s="213">
        <f>E413+E528</f>
        <v>1154995.4700000002</v>
      </c>
      <c r="F640" s="214">
        <f t="shared" si="12"/>
        <v>120.58837648778453</v>
      </c>
    </row>
    <row r="641" spans="1:6" customFormat="1" ht="12.75" customHeight="1" x14ac:dyDescent="0.2">
      <c r="A641" s="210"/>
      <c r="B641" s="211" t="s">
        <v>1275</v>
      </c>
      <c r="C641" s="212" t="s">
        <v>1276</v>
      </c>
      <c r="D641" s="213">
        <f>IF(D639&gt;=D640,D639-D640,0)</f>
        <v>0</v>
      </c>
      <c r="E641" s="213">
        <f>IF(E639&gt;=E640,E639-E640,0)</f>
        <v>0</v>
      </c>
      <c r="F641" s="214" t="str">
        <f t="shared" si="12"/>
        <v>-</v>
      </c>
    </row>
    <row r="642" spans="1:6" customFormat="1" ht="12.75" customHeight="1" x14ac:dyDescent="0.2">
      <c r="A642" s="210"/>
      <c r="B642" s="211" t="s">
        <v>1277</v>
      </c>
      <c r="C642" s="212" t="s">
        <v>1278</v>
      </c>
      <c r="D642" s="213">
        <f>IF(D640&gt;=D639,D640-D639,0)</f>
        <v>10168</v>
      </c>
      <c r="E642" s="213">
        <f>IF(E640&gt;=E639,E640-E639,0)</f>
        <v>4163.2100000001956</v>
      </c>
      <c r="F642" s="214">
        <f t="shared" si="12"/>
        <v>40.944236821402399</v>
      </c>
    </row>
    <row r="643" spans="1:6" customFormat="1" ht="24" customHeight="1" x14ac:dyDescent="0.2">
      <c r="A643" s="225" t="s">
        <v>1279</v>
      </c>
      <c r="B643" s="211" t="s">
        <v>1280</v>
      </c>
      <c r="C643" s="226" t="s">
        <v>1279</v>
      </c>
      <c r="D643" s="213">
        <f>IF(D416-D417+D637-D638&gt;=0,D416-D417+D637-D638,0)</f>
        <v>0</v>
      </c>
      <c r="E643" s="213">
        <f>IF(E416-E417+E637-E638&gt;=0,E416-E417+E637-E638,0)</f>
        <v>0</v>
      </c>
      <c r="F643" s="214" t="str">
        <f t="shared" si="12"/>
        <v>-</v>
      </c>
    </row>
    <row r="644" spans="1:6" customFormat="1" ht="24" customHeight="1" x14ac:dyDescent="0.2">
      <c r="A644" s="225" t="s">
        <v>1281</v>
      </c>
      <c r="B644" s="211" t="s">
        <v>1282</v>
      </c>
      <c r="C644" s="226" t="s">
        <v>1281</v>
      </c>
      <c r="D644" s="213">
        <f>IF(D417-D416+D638-D637&gt;=0,D417-D416+D638-D637,0)</f>
        <v>63523</v>
      </c>
      <c r="E644" s="213">
        <f>IF(E417-E416+E638-E637&gt;=0,E417-E416+E638-E637,0)</f>
        <v>73690.540000000008</v>
      </c>
      <c r="F644" s="214">
        <f t="shared" si="12"/>
        <v>116.00607653920629</v>
      </c>
    </row>
    <row r="645" spans="1:6" customFormat="1" ht="24" customHeight="1" x14ac:dyDescent="0.2">
      <c r="A645" s="210"/>
      <c r="B645" s="211" t="s">
        <v>1283</v>
      </c>
      <c r="C645" s="212" t="s">
        <v>1284</v>
      </c>
      <c r="D645" s="213">
        <f>IF(D641+D643-D642-D644&gt;=0,D641+D643-D642-D644,0)</f>
        <v>0</v>
      </c>
      <c r="E645" s="213">
        <f>IF(E641+E643-E642-E644&gt;=0,E641+E643-E642-E644,0)</f>
        <v>0</v>
      </c>
      <c r="F645" s="214" t="str">
        <f t="shared" si="12"/>
        <v>-</v>
      </c>
    </row>
    <row r="646" spans="1:6" customFormat="1" ht="24" customHeight="1" x14ac:dyDescent="0.2">
      <c r="A646" s="210"/>
      <c r="B646" s="211" t="s">
        <v>1285</v>
      </c>
      <c r="C646" s="212" t="s">
        <v>1286</v>
      </c>
      <c r="D646" s="213">
        <f>IF(D642+D644-D641-D643&gt;=0,D642+D644-D641-D643,0)</f>
        <v>73691</v>
      </c>
      <c r="E646" s="213">
        <f>IF(E642+E644-E641-E643&gt;=0,E642+E644-E641-E643,0)</f>
        <v>77853.750000000204</v>
      </c>
      <c r="F646" s="214">
        <f t="shared" si="12"/>
        <v>105.6489259203976</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0</v>
      </c>
      <c r="E649" s="215">
        <v>0</v>
      </c>
      <c r="F649" s="214" t="str">
        <f t="shared" ref="F649:F712" si="13">IF(D649&lt;&gt;0,IF(E649/D649&gt;=100,"&gt;&gt;100",E649/D649*100),"-")</f>
        <v>-</v>
      </c>
    </row>
    <row r="650" spans="1:6" customFormat="1" ht="12.75" customHeight="1" x14ac:dyDescent="0.2">
      <c r="A650" s="210" t="s">
        <v>1293</v>
      </c>
      <c r="B650" s="211" t="s">
        <v>1294</v>
      </c>
      <c r="C650" s="212" t="s">
        <v>1293</v>
      </c>
      <c r="D650" s="215">
        <v>0</v>
      </c>
      <c r="E650" s="215">
        <v>0</v>
      </c>
      <c r="F650" s="214" t="str">
        <f t="shared" si="13"/>
        <v>-</v>
      </c>
    </row>
    <row r="651" spans="1:6" customFormat="1" ht="12.75" customHeight="1" x14ac:dyDescent="0.2">
      <c r="A651" s="210" t="s">
        <v>1295</v>
      </c>
      <c r="B651" s="211" t="s">
        <v>1296</v>
      </c>
      <c r="C651" s="212" t="s">
        <v>1295</v>
      </c>
      <c r="D651" s="215">
        <v>0</v>
      </c>
      <c r="E651" s="215">
        <v>0</v>
      </c>
      <c r="F651" s="214" t="str">
        <f t="shared" si="13"/>
        <v>-</v>
      </c>
    </row>
    <row r="652" spans="1:6" customFormat="1" ht="24" customHeight="1" x14ac:dyDescent="0.2">
      <c r="A652" s="210" t="s">
        <v>1290</v>
      </c>
      <c r="B652" s="211" t="s">
        <v>1297</v>
      </c>
      <c r="C652" s="212" t="s">
        <v>1298</v>
      </c>
      <c r="D652" s="213">
        <f>+D649+D650-D651</f>
        <v>0</v>
      </c>
      <c r="E652" s="213">
        <f>+E649+E650-E651</f>
        <v>0</v>
      </c>
      <c r="F652" s="214" t="str">
        <f t="shared" si="13"/>
        <v>-</v>
      </c>
    </row>
    <row r="653" spans="1:6" customFormat="1" ht="24" customHeight="1" x14ac:dyDescent="0.2">
      <c r="A653" s="210"/>
      <c r="B653" s="211" t="s">
        <v>1299</v>
      </c>
      <c r="C653" s="212" t="s">
        <v>1300</v>
      </c>
      <c r="D653" s="228">
        <v>7</v>
      </c>
      <c r="E653" s="228">
        <v>8</v>
      </c>
      <c r="F653" s="214">
        <f t="shared" si="13"/>
        <v>114.28571428571428</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7</v>
      </c>
      <c r="E655" s="228">
        <v>8</v>
      </c>
      <c r="F655" s="214">
        <f t="shared" si="13"/>
        <v>114.28571428571428</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9604</v>
      </c>
      <c r="E717" s="215">
        <v>2500</v>
      </c>
      <c r="F717" s="214">
        <f t="shared" si="14"/>
        <v>26.030820491461892</v>
      </c>
    </row>
    <row r="718" spans="1:6" customFormat="1" ht="12.75" customHeight="1" x14ac:dyDescent="0.2">
      <c r="A718" s="210" t="s">
        <v>1430</v>
      </c>
      <c r="B718" s="211" t="s">
        <v>1431</v>
      </c>
      <c r="C718" s="212" t="s">
        <v>1430</v>
      </c>
      <c r="D718" s="215">
        <v>1657</v>
      </c>
      <c r="E718" s="215">
        <v>3310.68</v>
      </c>
      <c r="F718" s="214">
        <f t="shared" si="14"/>
        <v>199.79963789981895</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330</v>
      </c>
      <c r="E720" s="215">
        <v>8000</v>
      </c>
      <c r="F720" s="214">
        <f t="shared" si="14"/>
        <v>2424.242424242424</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2532.6799999999998</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3" workbookViewId="0">
      <selection activeCell="E246" sqref="E246"/>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61221</v>
      </c>
      <c r="E6" s="245">
        <f>E7+E68</f>
        <v>73893.240000000005</v>
      </c>
      <c r="F6" s="331">
        <f t="shared" ref="F6:F37" si="0">IF(D6&gt;0,IF(E6/D6&gt;=100,"&gt;&gt;100",E6/D6*100),"-")</f>
        <v>120.69917185279562</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34732</v>
      </c>
      <c r="E7" s="246">
        <f>E8+E12+E51+E52+E56+E63</f>
        <v>25078.81</v>
      </c>
      <c r="F7" s="332">
        <f t="shared" si="0"/>
        <v>72.206639410342049</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34732</v>
      </c>
      <c r="E12" s="246">
        <f>E13+E19+E29+E35+E41+E45</f>
        <v>25078.81</v>
      </c>
      <c r="F12" s="332">
        <f t="shared" si="0"/>
        <v>72.206639410342049</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34732</v>
      </c>
      <c r="E19" s="246">
        <f>SUM(E20:E27)-E28</f>
        <v>25078.81</v>
      </c>
      <c r="F19" s="332">
        <f t="shared" si="0"/>
        <v>72.206639410342049</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27742</v>
      </c>
      <c r="E20" s="333">
        <v>27741.63</v>
      </c>
      <c r="F20" s="332">
        <f t="shared" si="0"/>
        <v>99.998666282171442</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5952</v>
      </c>
      <c r="E21" s="333">
        <v>6650.93</v>
      </c>
      <c r="F21" s="332">
        <f t="shared" si="0"/>
        <v>111.74277553763442</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0</v>
      </c>
      <c r="E22" s="333">
        <v>0</v>
      </c>
      <c r="F22" s="332" t="str">
        <f t="shared" si="0"/>
        <v>-</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1385</v>
      </c>
      <c r="E23" s="333">
        <v>1385.15</v>
      </c>
      <c r="F23" s="332">
        <f t="shared" si="0"/>
        <v>100.01083032490976</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0</v>
      </c>
      <c r="E25" s="333">
        <v>0</v>
      </c>
      <c r="F25" s="332" t="str">
        <f t="shared" si="0"/>
        <v>-</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10938</v>
      </c>
      <c r="E26" s="333">
        <v>10938.36</v>
      </c>
      <c r="F26" s="332">
        <f t="shared" si="0"/>
        <v>100.00329127811301</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11285</v>
      </c>
      <c r="E28" s="333">
        <v>21637.26</v>
      </c>
      <c r="F28" s="332">
        <f t="shared" si="0"/>
        <v>191.7346920691183</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0</v>
      </c>
      <c r="E54" s="333">
        <v>0</v>
      </c>
      <c r="F54" s="332" t="str">
        <f t="shared" si="1"/>
        <v>-</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0</v>
      </c>
      <c r="E55" s="333">
        <v>0</v>
      </c>
      <c r="F55" s="332" t="str">
        <f t="shared" si="1"/>
        <v>-</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26489</v>
      </c>
      <c r="E68" s="246">
        <f>E69+E78+E87+E118+E134+E146+E164+E170</f>
        <v>48814.43</v>
      </c>
      <c r="F68" s="332">
        <f t="shared" si="1"/>
        <v>184.2818905960965</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0</v>
      </c>
      <c r="E69" s="246">
        <f>+E70+E75+E76+E77</f>
        <v>0</v>
      </c>
      <c r="F69" s="332" t="str">
        <f t="shared" si="1"/>
        <v>-</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0</v>
      </c>
      <c r="E70" s="246">
        <f>SUM(E71:E74)</f>
        <v>0</v>
      </c>
      <c r="F70" s="332" t="str">
        <f t="shared" ref="F70:F101" si="2">IF(D70&gt;0,IF(E70/D70&gt;=100,"&gt;&gt;100",E70/D70*100),"-")</f>
        <v>-</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0</v>
      </c>
      <c r="E71" s="333">
        <v>0</v>
      </c>
      <c r="F71" s="332" t="str">
        <f t="shared" si="2"/>
        <v>-</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5831</v>
      </c>
      <c r="E78" s="246">
        <f>E79+SUM(E82:E84)-E85+E86</f>
        <v>5200.6400000000003</v>
      </c>
      <c r="F78" s="332">
        <f t="shared" si="2"/>
        <v>89.189504373177854</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5831</v>
      </c>
      <c r="E86" s="333">
        <v>5200.6400000000003</v>
      </c>
      <c r="F86" s="332">
        <f t="shared" si="2"/>
        <v>89.189504373177854</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20658</v>
      </c>
      <c r="E146" s="246">
        <f>SUM(E147:E149)+SUM(E158:E162)-E163</f>
        <v>43613.79</v>
      </c>
      <c r="F146" s="332">
        <f t="shared" si="4"/>
        <v>211.12300319488816</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18083</v>
      </c>
      <c r="E160" s="333">
        <v>30515.8</v>
      </c>
      <c r="F160" s="332">
        <f t="shared" si="4"/>
        <v>168.75407841619202</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4554</v>
      </c>
      <c r="E161" s="333">
        <v>15826.99</v>
      </c>
      <c r="F161" s="332">
        <f t="shared" si="4"/>
        <v>347.54040404040404</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1979</v>
      </c>
      <c r="E163" s="333">
        <v>2729</v>
      </c>
      <c r="F163" s="332">
        <f t="shared" si="4"/>
        <v>137.8979282465892</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61221</v>
      </c>
      <c r="E175" s="246">
        <f>E176+E237</f>
        <v>73893.239999999991</v>
      </c>
      <c r="F175" s="332">
        <f t="shared" ref="F175:F206" si="6">IF(D175&gt;0,IF(E175/D175&gt;=100,"&gt;&gt;100",E175/D175*100),"-")</f>
        <v>120.6991718527956</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84075</v>
      </c>
      <c r="E176" s="246">
        <f>E177+E189+E190+E206+E234</f>
        <v>98881.37999999999</v>
      </c>
      <c r="F176" s="332">
        <f t="shared" si="6"/>
        <v>117.61091882247992</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84075</v>
      </c>
      <c r="E177" s="246">
        <f>SUM(E178:E180)+SUM(E184:E188)</f>
        <v>98881.37999999999</v>
      </c>
      <c r="F177" s="332">
        <f t="shared" si="6"/>
        <v>117.61091882247992</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72131</v>
      </c>
      <c r="E178" s="333">
        <v>82353.539999999994</v>
      </c>
      <c r="F178" s="332">
        <f t="shared" si="6"/>
        <v>114.17218671583646</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10199</v>
      </c>
      <c r="E179" s="333">
        <v>14692.32</v>
      </c>
      <c r="F179" s="332">
        <f t="shared" si="6"/>
        <v>144.05647612511029</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0</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0</v>
      </c>
      <c r="E183" s="333">
        <v>0</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1745</v>
      </c>
      <c r="E188" s="333">
        <v>1835.52</v>
      </c>
      <c r="F188" s="332">
        <f t="shared" si="6"/>
        <v>105.18739255014327</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-22854</v>
      </c>
      <c r="E237" s="246">
        <f>+E238+E245-E254+SUM(E255:E257)</f>
        <v>-24988.140000000003</v>
      </c>
      <c r="F237" s="332" t="str">
        <f t="shared" si="7"/>
        <v>-</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34732</v>
      </c>
      <c r="E238" s="246">
        <f>E239-E242</f>
        <v>25078.809999999998</v>
      </c>
      <c r="F238" s="332">
        <f t="shared" si="7"/>
        <v>72.206639410342049</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39640</v>
      </c>
      <c r="E239" s="246">
        <f>SUM(E240:E241)</f>
        <v>29986.76</v>
      </c>
      <c r="F239" s="332">
        <f t="shared" ref="F239:F270" si="8">IF(D239&gt;0,IF(E239/D239&gt;=100,"&gt;&gt;100",E239/D239*100),"-")</f>
        <v>75.647729566094853</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0</v>
      </c>
      <c r="E240" s="333">
        <v>0</v>
      </c>
      <c r="F240" s="332" t="str">
        <f t="shared" si="8"/>
        <v>-</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39640</v>
      </c>
      <c r="E241" s="333">
        <v>29986.76</v>
      </c>
      <c r="F241" s="332">
        <f t="shared" si="8"/>
        <v>75.647729566094853</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4908</v>
      </c>
      <c r="E242" s="246">
        <f>SUM(E243:E244)</f>
        <v>4907.95</v>
      </c>
      <c r="F242" s="332">
        <f t="shared" si="8"/>
        <v>99.998981255093724</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4908</v>
      </c>
      <c r="E244" s="333">
        <v>4907.95</v>
      </c>
      <c r="F244" s="332">
        <f t="shared" si="8"/>
        <v>99.998981255093724</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-73690</v>
      </c>
      <c r="E245" s="246">
        <f>E246-E250</f>
        <v>-77853.75</v>
      </c>
      <c r="F245" s="332" t="str">
        <f t="shared" si="8"/>
        <v>-</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0</v>
      </c>
      <c r="E246" s="246">
        <f>SUM(E247:E249)</f>
        <v>0</v>
      </c>
      <c r="F246" s="332" t="str">
        <f t="shared" si="8"/>
        <v>-</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0</v>
      </c>
      <c r="E247" s="333">
        <v>0</v>
      </c>
      <c r="F247" s="332" t="str">
        <f t="shared" si="8"/>
        <v>-</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73690</v>
      </c>
      <c r="E250" s="246">
        <f>SUM(E251:E253)</f>
        <v>77853.75</v>
      </c>
      <c r="F250" s="332">
        <f t="shared" si="8"/>
        <v>105.65035961460171</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27673</v>
      </c>
      <c r="E251" s="333">
        <v>31137.68</v>
      </c>
      <c r="F251" s="332">
        <f t="shared" si="8"/>
        <v>112.52007371806454</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46017</v>
      </c>
      <c r="E252" s="333">
        <v>46716.07</v>
      </c>
      <c r="F252" s="332">
        <f t="shared" si="8"/>
        <v>101.51915596410022</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16104</v>
      </c>
      <c r="E255" s="333">
        <v>27786.799999999999</v>
      </c>
      <c r="F255" s="332">
        <f t="shared" si="8"/>
        <v>172.54595131644314</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22637</v>
      </c>
      <c r="E264" s="333">
        <v>46342.79</v>
      </c>
      <c r="F264" s="332">
        <f t="shared" si="9"/>
        <v>204.72142951804568</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5831</v>
      </c>
      <c r="E268" s="333">
        <v>5200.6400000000003</v>
      </c>
      <c r="F268" s="332">
        <f t="shared" si="9"/>
        <v>89.189504373177854</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84075</v>
      </c>
      <c r="E287" s="333">
        <v>98881.38</v>
      </c>
      <c r="F287" s="332">
        <f t="shared" si="9"/>
        <v>117.61091882247993</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0</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1745</v>
      </c>
      <c r="E302" s="333">
        <v>1835.52</v>
      </c>
      <c r="F302" s="332">
        <f t="shared" si="10"/>
        <v>105.18739255014327</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024" manualBreakCount="102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50" sqref="D150"/>
    </sheetView>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0</v>
      </c>
      <c r="E5" s="249">
        <f>E6+E10+E13+SUM(E17:E21)</f>
        <v>0</v>
      </c>
      <c r="F5" s="250" t="str">
        <f t="shared" ref="F5:F36" si="0">IF(D5&gt;0,IF(E5/D5&gt;=100,"&gt;&gt;100",E5/D5*100),"-")</f>
        <v>-</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0</v>
      </c>
      <c r="E6" s="253">
        <f>SUM(E7:E9)</f>
        <v>0</v>
      </c>
      <c r="F6" s="240" t="str">
        <f t="shared" si="0"/>
        <v>-</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0</v>
      </c>
      <c r="E7" s="254">
        <v>0</v>
      </c>
      <c r="F7" s="240" t="str">
        <f t="shared" si="0"/>
        <v>-</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957800</v>
      </c>
      <c r="E129" s="253">
        <f>E130+E133+SUM(E134:E140)</f>
        <v>1154995.47</v>
      </c>
      <c r="F129" s="240">
        <f t="shared" si="3"/>
        <v>120.58837648778452</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957800</v>
      </c>
      <c r="E133" s="254">
        <v>1154995.47</v>
      </c>
      <c r="F133" s="240">
        <f t="shared" ref="F133:F164" si="4">IF(D133&gt;0,IF(E133/D133&gt;=100,"&gt;&gt;100",E133/D133*100),"-")</f>
        <v>120.58837648778452</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957800</v>
      </c>
      <c r="E141" s="258">
        <f>E5+E22+E28+E35+E75+E82+E89+E107+E114+E129</f>
        <v>1154995.47</v>
      </c>
      <c r="F141" s="259">
        <f t="shared" si="4"/>
        <v>120.58837648778452</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D45" sqref="D45:E48"/>
    </sheetView>
  </sheetViews>
  <sheetFormatPr defaultColWidth="21.5703125"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62"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v>0</v>
      </c>
      <c r="E8" s="269">
        <v>0</v>
      </c>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v>0</v>
      </c>
      <c r="E9" s="269">
        <v>0</v>
      </c>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v>0</v>
      </c>
      <c r="E10" s="269">
        <v>0</v>
      </c>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v>0</v>
      </c>
      <c r="E11" s="269">
        <v>0</v>
      </c>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v>0</v>
      </c>
      <c r="E12" s="269">
        <v>0</v>
      </c>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v>0</v>
      </c>
      <c r="E13" s="269">
        <v>0</v>
      </c>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f>SUM(D15:D21)</f>
        <v>0</v>
      </c>
      <c r="E14" s="253">
        <f>SUM(E15:E21)</f>
        <v>0</v>
      </c>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v>0</v>
      </c>
      <c r="E15" s="269">
        <v>0</v>
      </c>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v>0</v>
      </c>
      <c r="E16" s="269">
        <v>0</v>
      </c>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v>0</v>
      </c>
      <c r="E17" s="269">
        <v>0</v>
      </c>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v>0</v>
      </c>
      <c r="E18" s="269">
        <v>0</v>
      </c>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v>0</v>
      </c>
      <c r="E19" s="269">
        <v>0</v>
      </c>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v>0</v>
      </c>
      <c r="E20" s="269">
        <v>0</v>
      </c>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v>0</v>
      </c>
      <c r="E21" s="269">
        <v>0</v>
      </c>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v>0</v>
      </c>
      <c r="E24" s="269">
        <v>0</v>
      </c>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v>0</v>
      </c>
      <c r="E25" s="269">
        <v>0</v>
      </c>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v>0</v>
      </c>
      <c r="E26" s="269">
        <v>0</v>
      </c>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v>0</v>
      </c>
      <c r="E27" s="269">
        <v>0</v>
      </c>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v>0</v>
      </c>
      <c r="E28" s="269">
        <v>0</v>
      </c>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v>0</v>
      </c>
      <c r="E29" s="269">
        <v>0</v>
      </c>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v>0</v>
      </c>
      <c r="E31" s="269">
        <v>0</v>
      </c>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v>0</v>
      </c>
      <c r="E32" s="269">
        <v>0</v>
      </c>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v>0</v>
      </c>
      <c r="E33" s="269">
        <v>0</v>
      </c>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v>0</v>
      </c>
      <c r="E34" s="269">
        <v>0</v>
      </c>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v>0</v>
      </c>
      <c r="E35" s="269">
        <v>0</v>
      </c>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v>0</v>
      </c>
      <c r="E36" s="269">
        <v>0</v>
      </c>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v>0</v>
      </c>
      <c r="E37" s="269">
        <v>0</v>
      </c>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v>0</v>
      </c>
      <c r="E40" s="269">
        <v>0</v>
      </c>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v>0</v>
      </c>
      <c r="E41" s="269">
        <v>0</v>
      </c>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v>0</v>
      </c>
      <c r="E42" s="269">
        <v>0</v>
      </c>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v>0</v>
      </c>
      <c r="E43" s="269">
        <v>0</v>
      </c>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v>0</v>
      </c>
      <c r="E45" s="269">
        <v>0</v>
      </c>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v>0</v>
      </c>
      <c r="E46" s="269">
        <v>0</v>
      </c>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v>0</v>
      </c>
      <c r="E47" s="269">
        <v>0</v>
      </c>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v>0</v>
      </c>
      <c r="E48" s="273">
        <v>0</v>
      </c>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104" sqref="D104"/>
    </sheetView>
  </sheetViews>
  <sheetFormatPr defaultColWidth="21.5703125"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62"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4">
        <v>4</v>
      </c>
      <c r="E4" s="275"/>
      <c r="F4" s="275"/>
      <c r="G4" s="276"/>
      <c r="H4" s="275"/>
      <c r="I4" s="275"/>
      <c r="J4" s="275"/>
      <c r="K4" s="275"/>
      <c r="L4" s="275"/>
      <c r="M4" s="275"/>
      <c r="N4" s="275"/>
      <c r="O4" s="275"/>
      <c r="P4" s="275"/>
      <c r="Q4" s="275"/>
      <c r="R4" s="275"/>
      <c r="S4" s="275"/>
      <c r="T4" s="275"/>
      <c r="U4" s="275"/>
      <c r="V4" s="275"/>
      <c r="W4" s="275"/>
      <c r="X4" s="275"/>
    </row>
    <row r="5" spans="1:24" ht="24" customHeight="1" x14ac:dyDescent="0.2">
      <c r="A5" s="277"/>
      <c r="B5" s="278" t="s">
        <v>2884</v>
      </c>
      <c r="C5" s="279" t="s">
        <v>2885</v>
      </c>
      <c r="D5" s="280">
        <v>84074.86</v>
      </c>
      <c r="E5" s="69"/>
      <c r="F5" s="69"/>
      <c r="G5" s="69"/>
      <c r="H5" s="69"/>
      <c r="I5" s="69"/>
      <c r="J5" s="69"/>
      <c r="K5" s="69"/>
      <c r="L5" s="69"/>
      <c r="M5" s="69"/>
      <c r="N5" s="69"/>
      <c r="O5" s="69"/>
      <c r="P5" s="69"/>
      <c r="Q5" s="69"/>
      <c r="R5" s="69"/>
      <c r="S5" s="69"/>
      <c r="T5" s="69"/>
      <c r="U5" s="69"/>
    </row>
    <row r="6" spans="1:24" ht="24" customHeight="1" x14ac:dyDescent="0.2">
      <c r="A6" s="281"/>
      <c r="B6" s="282" t="s">
        <v>2886</v>
      </c>
      <c r="C6" s="283" t="s">
        <v>2887</v>
      </c>
      <c r="D6" s="284">
        <f>D7+D8+D17+D18</f>
        <v>1174293.0499999998</v>
      </c>
      <c r="E6" s="69"/>
      <c r="F6" s="69"/>
      <c r="G6" s="69"/>
      <c r="H6" s="69"/>
      <c r="I6" s="69"/>
      <c r="J6" s="69"/>
      <c r="K6" s="69"/>
      <c r="L6" s="69"/>
      <c r="M6" s="69"/>
      <c r="N6" s="69"/>
      <c r="O6" s="69"/>
      <c r="P6" s="69"/>
      <c r="Q6" s="69"/>
      <c r="R6" s="69"/>
      <c r="S6" s="69"/>
      <c r="T6" s="69"/>
      <c r="U6" s="69"/>
    </row>
    <row r="7" spans="1:24" ht="12.75" customHeight="1" x14ac:dyDescent="0.2">
      <c r="A7" s="281"/>
      <c r="B7" s="282" t="s">
        <v>2888</v>
      </c>
      <c r="C7" s="283" t="s">
        <v>2889</v>
      </c>
      <c r="D7" s="269">
        <v>0</v>
      </c>
      <c r="E7" s="69"/>
      <c r="F7" s="69"/>
      <c r="G7" s="69"/>
      <c r="H7" s="69"/>
      <c r="I7" s="69"/>
      <c r="J7" s="69"/>
      <c r="K7" s="69"/>
      <c r="L7" s="69"/>
      <c r="M7" s="69"/>
      <c r="N7" s="69"/>
      <c r="O7" s="69"/>
      <c r="P7" s="69"/>
      <c r="Q7" s="69"/>
      <c r="R7" s="69"/>
      <c r="S7" s="69"/>
      <c r="T7" s="69"/>
      <c r="U7" s="69"/>
    </row>
    <row r="8" spans="1:24" ht="12.75" customHeight="1" x14ac:dyDescent="0.2">
      <c r="A8" s="281" t="s">
        <v>2287</v>
      </c>
      <c r="B8" s="282" t="s">
        <v>2890</v>
      </c>
      <c r="C8" s="283" t="s">
        <v>2891</v>
      </c>
      <c r="D8" s="284">
        <f>SUM(D9:D16)</f>
        <v>1173594.0499999998</v>
      </c>
      <c r="E8" s="69"/>
      <c r="F8" s="69"/>
      <c r="G8" s="69"/>
      <c r="H8" s="69"/>
      <c r="I8" s="69"/>
      <c r="J8" s="69"/>
      <c r="K8" s="69"/>
      <c r="L8" s="69"/>
      <c r="M8" s="69"/>
      <c r="N8" s="69"/>
      <c r="O8" s="69"/>
      <c r="P8" s="69"/>
      <c r="Q8" s="69"/>
      <c r="R8" s="69"/>
      <c r="S8" s="69"/>
      <c r="T8" s="69"/>
      <c r="U8" s="69"/>
    </row>
    <row r="9" spans="1:24" ht="12.75" customHeight="1" x14ac:dyDescent="0.2">
      <c r="A9" s="285" t="s">
        <v>2289</v>
      </c>
      <c r="B9" s="211" t="s">
        <v>2290</v>
      </c>
      <c r="C9" s="283" t="s">
        <v>2892</v>
      </c>
      <c r="D9" s="269">
        <v>1013901.69</v>
      </c>
      <c r="E9" s="69"/>
      <c r="F9" s="69"/>
      <c r="G9" s="69"/>
      <c r="H9" s="69"/>
      <c r="I9" s="69"/>
      <c r="J9" s="69"/>
      <c r="K9" s="69"/>
      <c r="L9" s="69"/>
      <c r="M9" s="69"/>
      <c r="N9" s="69"/>
      <c r="O9" s="69"/>
      <c r="P9" s="69"/>
      <c r="Q9" s="69"/>
      <c r="R9" s="69"/>
      <c r="S9" s="69"/>
      <c r="T9" s="69"/>
      <c r="U9" s="69"/>
    </row>
    <row r="10" spans="1:24" ht="12.75" customHeight="1" x14ac:dyDescent="0.2">
      <c r="A10" s="285" t="s">
        <v>2291</v>
      </c>
      <c r="B10" s="211" t="s">
        <v>2292</v>
      </c>
      <c r="C10" s="283" t="s">
        <v>2893</v>
      </c>
      <c r="D10" s="269">
        <v>149683.47</v>
      </c>
      <c r="E10" s="69"/>
      <c r="F10" s="69"/>
      <c r="G10" s="69"/>
      <c r="H10" s="69"/>
      <c r="I10" s="69"/>
      <c r="J10" s="69"/>
      <c r="K10" s="69"/>
      <c r="L10" s="69"/>
      <c r="M10" s="69"/>
      <c r="N10" s="69"/>
      <c r="O10" s="69"/>
      <c r="P10" s="69"/>
      <c r="Q10" s="69"/>
      <c r="R10" s="69"/>
      <c r="S10" s="69"/>
      <c r="T10" s="69"/>
      <c r="U10" s="69"/>
    </row>
    <row r="11" spans="1:24" ht="12.75" customHeight="1" x14ac:dyDescent="0.2">
      <c r="A11" s="285" t="s">
        <v>2293</v>
      </c>
      <c r="B11" s="211" t="s">
        <v>2894</v>
      </c>
      <c r="C11" s="283" t="s">
        <v>2895</v>
      </c>
      <c r="D11" s="269">
        <v>0</v>
      </c>
      <c r="E11" s="69"/>
      <c r="F11" s="69"/>
      <c r="G11" s="69"/>
      <c r="H11" s="69"/>
      <c r="I11" s="69"/>
      <c r="J11" s="69"/>
      <c r="K11" s="69"/>
      <c r="L11" s="69"/>
      <c r="M11" s="69"/>
      <c r="N11" s="69"/>
      <c r="O11" s="69"/>
      <c r="P11" s="69"/>
      <c r="Q11" s="69"/>
      <c r="R11" s="69"/>
      <c r="S11" s="69"/>
      <c r="T11" s="69"/>
      <c r="U11" s="69"/>
    </row>
    <row r="12" spans="1:24" ht="12.75" customHeight="1" x14ac:dyDescent="0.2">
      <c r="A12" s="285" t="s">
        <v>2301</v>
      </c>
      <c r="B12" s="211" t="s">
        <v>2302</v>
      </c>
      <c r="C12" s="283"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85" t="s">
        <v>2303</v>
      </c>
      <c r="B13" s="211" t="s">
        <v>2897</v>
      </c>
      <c r="C13" s="283"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85" t="s">
        <v>2305</v>
      </c>
      <c r="B14" s="211" t="s">
        <v>2306</v>
      </c>
      <c r="C14" s="283"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85" t="s">
        <v>2307</v>
      </c>
      <c r="B15" s="211" t="s">
        <v>2308</v>
      </c>
      <c r="C15" s="283"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85" t="s">
        <v>2309</v>
      </c>
      <c r="B16" s="211" t="s">
        <v>2310</v>
      </c>
      <c r="C16" s="283" t="s">
        <v>2901</v>
      </c>
      <c r="D16" s="269">
        <v>10008.89</v>
      </c>
      <c r="E16" s="69"/>
      <c r="F16" s="69"/>
      <c r="G16" s="69"/>
      <c r="H16" s="69"/>
      <c r="I16" s="69"/>
      <c r="J16" s="69"/>
      <c r="K16" s="69"/>
      <c r="L16" s="69"/>
      <c r="M16" s="69"/>
      <c r="N16" s="69"/>
      <c r="O16" s="69"/>
      <c r="P16" s="69"/>
      <c r="Q16" s="69"/>
      <c r="R16" s="69"/>
      <c r="S16" s="69"/>
      <c r="T16" s="69"/>
      <c r="U16" s="69"/>
    </row>
    <row r="17" spans="1:21" ht="12.75" customHeight="1" x14ac:dyDescent="0.2">
      <c r="A17" s="281" t="s">
        <v>2311</v>
      </c>
      <c r="B17" s="282" t="s">
        <v>2312</v>
      </c>
      <c r="C17" s="283" t="s">
        <v>2902</v>
      </c>
      <c r="D17" s="269">
        <v>699</v>
      </c>
      <c r="E17" s="69"/>
      <c r="F17" s="69"/>
      <c r="G17" s="69"/>
      <c r="H17" s="69"/>
      <c r="I17" s="69"/>
      <c r="J17" s="69"/>
      <c r="K17" s="69"/>
      <c r="L17" s="69"/>
      <c r="M17" s="69"/>
      <c r="N17" s="69"/>
      <c r="O17" s="69"/>
      <c r="P17" s="69"/>
      <c r="Q17" s="69"/>
      <c r="R17" s="69"/>
      <c r="S17" s="69"/>
      <c r="T17" s="69"/>
      <c r="U17" s="69"/>
    </row>
    <row r="18" spans="1:21" ht="36" customHeight="1" x14ac:dyDescent="0.2">
      <c r="A18" s="281" t="s">
        <v>2903</v>
      </c>
      <c r="B18" s="282" t="s">
        <v>2904</v>
      </c>
      <c r="C18" s="283" t="s">
        <v>2905</v>
      </c>
      <c r="D18" s="284">
        <f>SUM(D19:D23)</f>
        <v>0</v>
      </c>
      <c r="E18" s="69"/>
      <c r="F18" s="69"/>
      <c r="G18" s="69"/>
      <c r="H18" s="69"/>
      <c r="I18" s="69"/>
      <c r="J18" s="69"/>
      <c r="K18" s="69"/>
      <c r="L18" s="69"/>
      <c r="M18" s="69"/>
      <c r="N18" s="69"/>
      <c r="O18" s="69"/>
      <c r="P18" s="69"/>
      <c r="Q18" s="69"/>
      <c r="R18" s="69"/>
      <c r="S18" s="69"/>
      <c r="T18" s="69"/>
      <c r="U18" s="69"/>
    </row>
    <row r="19" spans="1:21" ht="12.75" customHeight="1" x14ac:dyDescent="0.2">
      <c r="A19" s="285" t="s">
        <v>2906</v>
      </c>
      <c r="B19" s="211" t="s">
        <v>2907</v>
      </c>
      <c r="C19" s="283"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85" t="s">
        <v>2909</v>
      </c>
      <c r="B20" s="211" t="s">
        <v>2324</v>
      </c>
      <c r="C20" s="283"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85" t="s">
        <v>2911</v>
      </c>
      <c r="B21" s="211" t="s">
        <v>2328</v>
      </c>
      <c r="C21" s="283"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85" t="s">
        <v>2913</v>
      </c>
      <c r="B22" s="211" t="s">
        <v>2914</v>
      </c>
      <c r="C22" s="283"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85" t="s">
        <v>2916</v>
      </c>
      <c r="B23" s="211" t="s">
        <v>2917</v>
      </c>
      <c r="C23" s="283"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85"/>
      <c r="B24" s="282" t="s">
        <v>2919</v>
      </c>
      <c r="C24" s="283" t="s">
        <v>2920</v>
      </c>
      <c r="D24" s="284">
        <f>D25+D26+D35+D36</f>
        <v>1159486.53</v>
      </c>
      <c r="E24" s="69"/>
      <c r="F24" s="69"/>
      <c r="G24" s="69"/>
      <c r="H24" s="69"/>
      <c r="I24" s="69"/>
      <c r="J24" s="69"/>
      <c r="K24" s="69"/>
      <c r="L24" s="69"/>
      <c r="M24" s="69"/>
      <c r="N24" s="69"/>
      <c r="O24" s="69"/>
      <c r="P24" s="69"/>
      <c r="Q24" s="69"/>
      <c r="R24" s="69"/>
      <c r="S24" s="69"/>
      <c r="T24" s="69"/>
      <c r="U24" s="69"/>
    </row>
    <row r="25" spans="1:21" ht="12.75" customHeight="1" x14ac:dyDescent="0.2">
      <c r="A25" s="285"/>
      <c r="B25" s="282" t="s">
        <v>2888</v>
      </c>
      <c r="C25" s="283"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1" t="s">
        <v>2287</v>
      </c>
      <c r="B26" s="282" t="s">
        <v>2922</v>
      </c>
      <c r="C26" s="283" t="s">
        <v>2923</v>
      </c>
      <c r="D26" s="284">
        <f>SUM(D27:D34)</f>
        <v>1158787.53</v>
      </c>
      <c r="E26" s="69"/>
      <c r="F26" s="69"/>
      <c r="G26" s="69"/>
      <c r="H26" s="69"/>
      <c r="I26" s="69"/>
      <c r="J26" s="69"/>
      <c r="K26" s="69"/>
      <c r="L26" s="69"/>
      <c r="M26" s="69"/>
      <c r="N26" s="69"/>
      <c r="O26" s="69"/>
      <c r="P26" s="69"/>
      <c r="Q26" s="69"/>
      <c r="R26" s="69"/>
      <c r="S26" s="69"/>
      <c r="T26" s="69"/>
      <c r="U26" s="69"/>
    </row>
    <row r="27" spans="1:21" ht="12.75" customHeight="1" x14ac:dyDescent="0.2">
      <c r="A27" s="285" t="s">
        <v>2289</v>
      </c>
      <c r="B27" s="211" t="s">
        <v>2290</v>
      </c>
      <c r="C27" s="283" t="s">
        <v>2924</v>
      </c>
      <c r="D27" s="269">
        <v>1003679.33</v>
      </c>
      <c r="E27" s="69"/>
      <c r="F27" s="69"/>
      <c r="G27" s="69"/>
      <c r="H27" s="69"/>
      <c r="I27" s="69"/>
      <c r="J27" s="69"/>
      <c r="K27" s="69"/>
      <c r="L27" s="69"/>
      <c r="M27" s="69"/>
      <c r="N27" s="69"/>
      <c r="O27" s="69"/>
      <c r="P27" s="69"/>
      <c r="Q27" s="69"/>
      <c r="R27" s="69"/>
      <c r="S27" s="69"/>
      <c r="T27" s="69"/>
      <c r="U27" s="69"/>
    </row>
    <row r="28" spans="1:21" ht="12.75" customHeight="1" x14ac:dyDescent="0.2">
      <c r="A28" s="285" t="s">
        <v>2291</v>
      </c>
      <c r="B28" s="211" t="s">
        <v>2292</v>
      </c>
      <c r="C28" s="283" t="s">
        <v>2925</v>
      </c>
      <c r="D28" s="269">
        <v>145189.65</v>
      </c>
      <c r="E28" s="69"/>
      <c r="F28" s="69"/>
      <c r="G28" s="69"/>
      <c r="H28" s="69"/>
      <c r="I28" s="69"/>
      <c r="J28" s="69"/>
      <c r="K28" s="69"/>
      <c r="L28" s="69"/>
      <c r="M28" s="69"/>
      <c r="N28" s="69"/>
      <c r="O28" s="69"/>
      <c r="P28" s="69"/>
      <c r="Q28" s="69"/>
      <c r="R28" s="69"/>
      <c r="S28" s="69"/>
      <c r="T28" s="69"/>
      <c r="U28" s="69"/>
    </row>
    <row r="29" spans="1:21" ht="12.75" customHeight="1" x14ac:dyDescent="0.2">
      <c r="A29" s="285" t="s">
        <v>2293</v>
      </c>
      <c r="B29" s="211" t="s">
        <v>2894</v>
      </c>
      <c r="C29" s="283" t="s">
        <v>2926</v>
      </c>
      <c r="D29" s="269">
        <v>0</v>
      </c>
      <c r="E29" s="69"/>
      <c r="F29" s="69"/>
      <c r="G29" s="69"/>
      <c r="H29" s="69"/>
      <c r="I29" s="69"/>
      <c r="J29" s="69"/>
      <c r="K29" s="69"/>
      <c r="L29" s="69"/>
      <c r="M29" s="69"/>
      <c r="N29" s="69"/>
      <c r="O29" s="69"/>
      <c r="P29" s="69"/>
      <c r="Q29" s="69"/>
      <c r="R29" s="69"/>
      <c r="S29" s="69"/>
      <c r="T29" s="69"/>
      <c r="U29" s="69"/>
    </row>
    <row r="30" spans="1:21" ht="12.75" customHeight="1" x14ac:dyDescent="0.2">
      <c r="A30" s="285" t="s">
        <v>2301</v>
      </c>
      <c r="B30" s="211" t="s">
        <v>2302</v>
      </c>
      <c r="C30" s="283"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85" t="s">
        <v>2303</v>
      </c>
      <c r="B31" s="211" t="s">
        <v>2897</v>
      </c>
      <c r="C31" s="283"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85" t="s">
        <v>2305</v>
      </c>
      <c r="B32" s="211" t="s">
        <v>2306</v>
      </c>
      <c r="C32" s="283"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85" t="s">
        <v>2307</v>
      </c>
      <c r="B33" s="211" t="s">
        <v>2308</v>
      </c>
      <c r="C33" s="283"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85" t="s">
        <v>2309</v>
      </c>
      <c r="B34" s="211" t="s">
        <v>2310</v>
      </c>
      <c r="C34" s="283" t="s">
        <v>2931</v>
      </c>
      <c r="D34" s="269">
        <v>9918.5499999999993</v>
      </c>
      <c r="E34" s="69"/>
      <c r="F34" s="69"/>
      <c r="G34" s="69"/>
      <c r="H34" s="69"/>
      <c r="I34" s="69"/>
      <c r="J34" s="69"/>
      <c r="K34" s="69"/>
      <c r="L34" s="69"/>
      <c r="M34" s="69"/>
      <c r="N34" s="69"/>
      <c r="O34" s="69"/>
      <c r="P34" s="69"/>
      <c r="Q34" s="69"/>
      <c r="R34" s="69"/>
      <c r="S34" s="69"/>
      <c r="T34" s="69"/>
      <c r="U34" s="69"/>
    </row>
    <row r="35" spans="1:21" ht="12.75" customHeight="1" x14ac:dyDescent="0.2">
      <c r="A35" s="281" t="s">
        <v>2311</v>
      </c>
      <c r="B35" s="282" t="s">
        <v>2312</v>
      </c>
      <c r="C35" s="283" t="s">
        <v>2932</v>
      </c>
      <c r="D35" s="269">
        <v>699</v>
      </c>
      <c r="E35" s="69"/>
      <c r="F35" s="69"/>
      <c r="G35" s="69"/>
      <c r="H35" s="69"/>
      <c r="I35" s="69"/>
      <c r="J35" s="69"/>
      <c r="K35" s="69"/>
      <c r="L35" s="69"/>
      <c r="M35" s="69"/>
      <c r="N35" s="69"/>
      <c r="O35" s="69"/>
      <c r="P35" s="69"/>
      <c r="Q35" s="69"/>
      <c r="R35" s="69"/>
      <c r="S35" s="69"/>
      <c r="T35" s="69"/>
      <c r="U35" s="69"/>
    </row>
    <row r="36" spans="1:21" ht="36" customHeight="1" x14ac:dyDescent="0.2">
      <c r="A36" s="281" t="s">
        <v>2903</v>
      </c>
      <c r="B36" s="282" t="s">
        <v>2933</v>
      </c>
      <c r="C36" s="283" t="s">
        <v>2934</v>
      </c>
      <c r="D36" s="284">
        <f>SUM(D37:D41)</f>
        <v>0</v>
      </c>
      <c r="E36" s="69"/>
      <c r="F36" s="69"/>
      <c r="G36" s="69"/>
      <c r="H36" s="69"/>
      <c r="I36" s="69"/>
      <c r="J36" s="69"/>
      <c r="K36" s="69"/>
      <c r="L36" s="69"/>
      <c r="M36" s="69"/>
      <c r="N36" s="69"/>
      <c r="O36" s="69"/>
      <c r="P36" s="69"/>
      <c r="Q36" s="69"/>
      <c r="R36" s="69"/>
      <c r="S36" s="69"/>
      <c r="T36" s="69"/>
      <c r="U36" s="69"/>
    </row>
    <row r="37" spans="1:21" ht="12.75" customHeight="1" x14ac:dyDescent="0.2">
      <c r="A37" s="285" t="s">
        <v>2906</v>
      </c>
      <c r="B37" s="211" t="s">
        <v>2907</v>
      </c>
      <c r="C37" s="283"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85" t="s">
        <v>2909</v>
      </c>
      <c r="B38" s="211" t="s">
        <v>2324</v>
      </c>
      <c r="C38" s="283"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85" t="s">
        <v>2911</v>
      </c>
      <c r="B39" s="211" t="s">
        <v>2328</v>
      </c>
      <c r="C39" s="283"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85" t="s">
        <v>2938</v>
      </c>
      <c r="B40" s="211" t="s">
        <v>2914</v>
      </c>
      <c r="C40" s="283"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85" t="s">
        <v>2916</v>
      </c>
      <c r="B41" s="211" t="s">
        <v>2917</v>
      </c>
      <c r="C41" s="283"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85"/>
      <c r="B42" s="282" t="s">
        <v>2941</v>
      </c>
      <c r="C42" s="283" t="s">
        <v>2942</v>
      </c>
      <c r="D42" s="284">
        <f>D5+D6-D24</f>
        <v>98881.379999999888</v>
      </c>
      <c r="E42" s="69"/>
      <c r="F42" s="69"/>
      <c r="G42" s="69"/>
      <c r="H42" s="69"/>
      <c r="I42" s="69"/>
      <c r="J42" s="69"/>
      <c r="K42" s="69"/>
      <c r="L42" s="69"/>
      <c r="M42" s="69"/>
      <c r="N42" s="69"/>
      <c r="O42" s="69"/>
      <c r="P42" s="69"/>
      <c r="Q42" s="69"/>
      <c r="R42" s="69"/>
      <c r="S42" s="69"/>
      <c r="T42" s="69"/>
      <c r="U42" s="69"/>
    </row>
    <row r="43" spans="1:21" ht="24" customHeight="1" x14ac:dyDescent="0.2">
      <c r="A43" s="281"/>
      <c r="B43" s="282" t="s">
        <v>2943</v>
      </c>
      <c r="C43" s="283" t="s">
        <v>2944</v>
      </c>
      <c r="D43" s="284">
        <f>D44+D49+D90+D95</f>
        <v>82696.39</v>
      </c>
      <c r="E43" s="69"/>
      <c r="F43" s="69"/>
      <c r="G43" s="69"/>
      <c r="H43" s="69"/>
      <c r="I43" s="69"/>
      <c r="J43" s="69"/>
      <c r="K43" s="69"/>
      <c r="L43" s="69"/>
      <c r="M43" s="69"/>
      <c r="N43" s="69"/>
      <c r="O43" s="69"/>
      <c r="P43" s="69"/>
      <c r="Q43" s="69"/>
      <c r="R43" s="69"/>
      <c r="S43" s="69"/>
      <c r="T43" s="69"/>
      <c r="U43" s="69"/>
    </row>
    <row r="44" spans="1:21" ht="12.75" customHeight="1" x14ac:dyDescent="0.2">
      <c r="A44" s="285"/>
      <c r="B44" s="282" t="s">
        <v>2945</v>
      </c>
      <c r="C44" s="283" t="s">
        <v>2946</v>
      </c>
      <c r="D44" s="284">
        <f>SUM(D45:D48)</f>
        <v>0</v>
      </c>
      <c r="E44" s="69"/>
      <c r="F44" s="69"/>
      <c r="G44" s="69"/>
      <c r="H44" s="69"/>
      <c r="I44" s="69"/>
      <c r="J44" s="69"/>
      <c r="K44" s="69"/>
      <c r="L44" s="69"/>
      <c r="M44" s="69"/>
      <c r="N44" s="69"/>
      <c r="O44" s="69"/>
      <c r="P44" s="69"/>
      <c r="Q44" s="69"/>
      <c r="R44" s="69"/>
      <c r="S44" s="69"/>
      <c r="T44" s="69"/>
      <c r="U44" s="69"/>
    </row>
    <row r="45" spans="1:21" ht="12.75" customHeight="1" x14ac:dyDescent="0.2">
      <c r="A45" s="281"/>
      <c r="B45" s="211" t="s">
        <v>2947</v>
      </c>
      <c r="C45" s="283"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85"/>
      <c r="B46" s="211" t="s">
        <v>2949</v>
      </c>
      <c r="C46" s="283"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85"/>
      <c r="B47" s="211" t="s">
        <v>2951</v>
      </c>
      <c r="C47" s="283"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85"/>
      <c r="B48" s="211" t="s">
        <v>2953</v>
      </c>
      <c r="C48" s="283"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1" t="s">
        <v>2287</v>
      </c>
      <c r="B49" s="286" t="s">
        <v>2955</v>
      </c>
      <c r="C49" s="283" t="s">
        <v>2956</v>
      </c>
      <c r="D49" s="284">
        <f>D50+D55+D60+D65+D70+D75+D80+D85</f>
        <v>82696.39</v>
      </c>
      <c r="E49" s="69"/>
      <c r="F49" s="69"/>
      <c r="G49" s="69"/>
      <c r="H49" s="69"/>
      <c r="I49" s="69"/>
      <c r="J49" s="69"/>
      <c r="K49" s="69"/>
      <c r="L49" s="69"/>
      <c r="M49" s="69"/>
      <c r="N49" s="69"/>
      <c r="O49" s="69"/>
      <c r="P49" s="69"/>
      <c r="Q49" s="69"/>
      <c r="R49" s="69"/>
      <c r="S49" s="69"/>
      <c r="T49" s="69"/>
      <c r="U49" s="69"/>
    </row>
    <row r="50" spans="1:21" ht="12.75" customHeight="1" x14ac:dyDescent="0.2">
      <c r="A50" s="281" t="s">
        <v>2289</v>
      </c>
      <c r="B50" s="282" t="s">
        <v>2957</v>
      </c>
      <c r="C50" s="283" t="s">
        <v>2958</v>
      </c>
      <c r="D50" s="284">
        <f>SUM(D51:D54)</f>
        <v>82353.539999999994</v>
      </c>
      <c r="E50" s="69"/>
      <c r="F50" s="69"/>
      <c r="G50" s="69"/>
      <c r="H50" s="69"/>
      <c r="I50" s="69"/>
      <c r="J50" s="69"/>
      <c r="K50" s="69"/>
      <c r="L50" s="69"/>
      <c r="M50" s="69"/>
      <c r="N50" s="69"/>
      <c r="O50" s="69"/>
      <c r="P50" s="69"/>
      <c r="Q50" s="69"/>
      <c r="R50" s="69"/>
      <c r="S50" s="69"/>
      <c r="T50" s="69"/>
      <c r="U50" s="69"/>
    </row>
    <row r="51" spans="1:21" ht="12.75" customHeight="1" x14ac:dyDescent="0.2">
      <c r="A51" s="285"/>
      <c r="B51" s="211" t="s">
        <v>2947</v>
      </c>
      <c r="C51" s="283" t="s">
        <v>2959</v>
      </c>
      <c r="D51" s="269">
        <v>82353.539999999994</v>
      </c>
      <c r="E51" s="69"/>
      <c r="F51" s="69"/>
      <c r="G51" s="69"/>
      <c r="H51" s="69"/>
      <c r="I51" s="69"/>
      <c r="J51" s="69"/>
      <c r="K51" s="69"/>
      <c r="L51" s="69"/>
      <c r="M51" s="69"/>
      <c r="N51" s="69"/>
      <c r="O51" s="69"/>
      <c r="P51" s="69"/>
      <c r="Q51" s="69"/>
      <c r="R51" s="69"/>
      <c r="S51" s="69"/>
      <c r="T51" s="69"/>
      <c r="U51" s="69"/>
    </row>
    <row r="52" spans="1:21" ht="12.75" customHeight="1" x14ac:dyDescent="0.2">
      <c r="A52" s="285"/>
      <c r="B52" s="211" t="s">
        <v>2949</v>
      </c>
      <c r="C52" s="283"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1"/>
      <c r="B53" s="211" t="s">
        <v>2951</v>
      </c>
      <c r="C53" s="283"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85"/>
      <c r="B54" s="211" t="s">
        <v>2953</v>
      </c>
      <c r="C54" s="283"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1" t="s">
        <v>2291</v>
      </c>
      <c r="B55" s="282" t="s">
        <v>2963</v>
      </c>
      <c r="C55" s="283" t="s">
        <v>2964</v>
      </c>
      <c r="D55" s="284">
        <f>SUM(D56:D59)</f>
        <v>342.85</v>
      </c>
      <c r="E55" s="69"/>
      <c r="F55" s="69"/>
      <c r="G55" s="69"/>
      <c r="H55" s="69"/>
      <c r="I55" s="69"/>
      <c r="J55" s="69"/>
      <c r="K55" s="69"/>
      <c r="L55" s="69"/>
      <c r="M55" s="69"/>
      <c r="N55" s="69"/>
      <c r="O55" s="69"/>
      <c r="P55" s="69"/>
      <c r="Q55" s="69"/>
      <c r="R55" s="69"/>
      <c r="S55" s="69"/>
      <c r="T55" s="69"/>
      <c r="U55" s="69"/>
    </row>
    <row r="56" spans="1:21" ht="12.75" customHeight="1" x14ac:dyDescent="0.2">
      <c r="A56" s="285"/>
      <c r="B56" s="211" t="s">
        <v>2947</v>
      </c>
      <c r="C56" s="283" t="s">
        <v>2965</v>
      </c>
      <c r="D56" s="269">
        <v>342.85</v>
      </c>
      <c r="E56" s="69"/>
      <c r="F56" s="69"/>
      <c r="G56" s="69"/>
      <c r="H56" s="69"/>
      <c r="I56" s="69"/>
      <c r="J56" s="69"/>
      <c r="K56" s="69"/>
      <c r="L56" s="69"/>
      <c r="M56" s="69"/>
      <c r="N56" s="69"/>
      <c r="O56" s="69"/>
      <c r="P56" s="69"/>
      <c r="Q56" s="69"/>
      <c r="R56" s="69"/>
      <c r="S56" s="69"/>
      <c r="T56" s="69"/>
      <c r="U56" s="69"/>
    </row>
    <row r="57" spans="1:21" ht="12.75" customHeight="1" x14ac:dyDescent="0.2">
      <c r="A57" s="285"/>
      <c r="B57" s="211" t="s">
        <v>2949</v>
      </c>
      <c r="C57" s="283"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85"/>
      <c r="B58" s="211" t="s">
        <v>2951</v>
      </c>
      <c r="C58" s="283"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85"/>
      <c r="B59" s="211" t="s">
        <v>2953</v>
      </c>
      <c r="C59" s="283"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1" t="s">
        <v>2293</v>
      </c>
      <c r="B60" s="282" t="s">
        <v>2969</v>
      </c>
      <c r="C60" s="283" t="s">
        <v>2970</v>
      </c>
      <c r="D60" s="284">
        <f>SUM(D61:D64)</f>
        <v>0</v>
      </c>
      <c r="E60" s="69"/>
      <c r="F60" s="69"/>
      <c r="G60" s="69"/>
      <c r="H60" s="69"/>
      <c r="I60" s="69"/>
      <c r="J60" s="69"/>
      <c r="K60" s="69"/>
      <c r="L60" s="69"/>
      <c r="M60" s="69"/>
      <c r="N60" s="69"/>
      <c r="O60" s="69"/>
      <c r="P60" s="69"/>
      <c r="Q60" s="69"/>
      <c r="R60" s="69"/>
      <c r="S60" s="69"/>
      <c r="T60" s="69"/>
      <c r="U60" s="69"/>
    </row>
    <row r="61" spans="1:21" ht="12.75" customHeight="1" x14ac:dyDescent="0.2">
      <c r="A61" s="285"/>
      <c r="B61" s="211" t="s">
        <v>2947</v>
      </c>
      <c r="C61" s="283"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85"/>
      <c r="B62" s="211" t="s">
        <v>2949</v>
      </c>
      <c r="C62" s="283"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1"/>
      <c r="B63" s="211" t="s">
        <v>2951</v>
      </c>
      <c r="C63" s="283"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85"/>
      <c r="B64" s="211" t="s">
        <v>2953</v>
      </c>
      <c r="C64" s="283"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1" t="s">
        <v>2301</v>
      </c>
      <c r="B65" s="282" t="s">
        <v>2975</v>
      </c>
      <c r="C65" s="283" t="s">
        <v>2976</v>
      </c>
      <c r="D65" s="284">
        <f>SUM(D66:D69)</f>
        <v>0</v>
      </c>
      <c r="E65" s="69"/>
      <c r="F65" s="69"/>
      <c r="G65" s="69"/>
      <c r="H65" s="69"/>
      <c r="I65" s="69"/>
      <c r="J65" s="69"/>
      <c r="K65" s="69"/>
      <c r="L65" s="69"/>
      <c r="M65" s="69"/>
      <c r="N65" s="69"/>
      <c r="O65" s="69"/>
      <c r="P65" s="69"/>
      <c r="Q65" s="69"/>
      <c r="R65" s="69"/>
      <c r="S65" s="69"/>
      <c r="T65" s="69"/>
      <c r="U65" s="69"/>
    </row>
    <row r="66" spans="1:21" ht="12.75" customHeight="1" x14ac:dyDescent="0.2">
      <c r="A66" s="285"/>
      <c r="B66" s="211" t="s">
        <v>2947</v>
      </c>
      <c r="C66" s="283"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85"/>
      <c r="B67" s="211" t="s">
        <v>2949</v>
      </c>
      <c r="C67" s="283"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85"/>
      <c r="B68" s="211" t="s">
        <v>2951</v>
      </c>
      <c r="C68" s="283"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85"/>
      <c r="B69" s="211" t="s">
        <v>2953</v>
      </c>
      <c r="C69" s="283"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1" t="s">
        <v>2303</v>
      </c>
      <c r="B70" s="282" t="s">
        <v>2981</v>
      </c>
      <c r="C70" s="283" t="s">
        <v>2982</v>
      </c>
      <c r="D70" s="284">
        <f>SUM(D71:D74)</f>
        <v>0</v>
      </c>
      <c r="E70" s="69"/>
      <c r="F70" s="69"/>
      <c r="G70" s="69"/>
      <c r="H70" s="69"/>
      <c r="I70" s="69"/>
      <c r="J70" s="69"/>
      <c r="K70" s="69"/>
      <c r="L70" s="69"/>
      <c r="M70" s="69"/>
      <c r="N70" s="69"/>
      <c r="O70" s="69"/>
      <c r="P70" s="69"/>
      <c r="Q70" s="69"/>
      <c r="R70" s="69"/>
      <c r="S70" s="69"/>
      <c r="T70" s="69"/>
      <c r="U70" s="69"/>
    </row>
    <row r="71" spans="1:21" ht="12.75" customHeight="1" x14ac:dyDescent="0.2">
      <c r="A71" s="285"/>
      <c r="B71" s="211" t="s">
        <v>2947</v>
      </c>
      <c r="C71" s="283"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85"/>
      <c r="B72" s="211" t="s">
        <v>2949</v>
      </c>
      <c r="C72" s="283"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85"/>
      <c r="B73" s="211" t="s">
        <v>2951</v>
      </c>
      <c r="C73" s="283"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85"/>
      <c r="B74" s="211" t="s">
        <v>2953</v>
      </c>
      <c r="C74" s="283"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1" t="s">
        <v>2305</v>
      </c>
      <c r="B75" s="282" t="s">
        <v>2987</v>
      </c>
      <c r="C75" s="283" t="s">
        <v>2988</v>
      </c>
      <c r="D75" s="284">
        <f>SUM(D76:D79)</f>
        <v>0</v>
      </c>
      <c r="E75" s="69"/>
      <c r="F75" s="69"/>
      <c r="G75" s="69"/>
      <c r="H75" s="69"/>
      <c r="I75" s="69"/>
      <c r="J75" s="69"/>
      <c r="K75" s="69"/>
      <c r="L75" s="69"/>
      <c r="M75" s="69"/>
      <c r="N75" s="69"/>
      <c r="O75" s="69"/>
      <c r="P75" s="69"/>
      <c r="Q75" s="69"/>
      <c r="R75" s="69"/>
      <c r="S75" s="69"/>
      <c r="T75" s="69"/>
      <c r="U75" s="69"/>
    </row>
    <row r="76" spans="1:21" ht="12.75" customHeight="1" x14ac:dyDescent="0.2">
      <c r="A76" s="285"/>
      <c r="B76" s="211" t="s">
        <v>2947</v>
      </c>
      <c r="C76" s="283"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85"/>
      <c r="B77" s="211" t="s">
        <v>2949</v>
      </c>
      <c r="C77" s="283"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85"/>
      <c r="B78" s="211" t="s">
        <v>2951</v>
      </c>
      <c r="C78" s="283"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1"/>
      <c r="B79" s="211" t="s">
        <v>2953</v>
      </c>
      <c r="C79" s="283"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1" t="s">
        <v>2307</v>
      </c>
      <c r="B80" s="287" t="s">
        <v>2993</v>
      </c>
      <c r="C80" s="283" t="s">
        <v>2994</v>
      </c>
      <c r="D80" s="284">
        <f>SUM(D81:D84)</f>
        <v>0</v>
      </c>
      <c r="E80" s="69"/>
      <c r="F80" s="69"/>
      <c r="G80" s="69"/>
      <c r="H80" s="69"/>
      <c r="I80" s="69"/>
      <c r="J80" s="69"/>
      <c r="K80" s="69"/>
      <c r="L80" s="69"/>
      <c r="M80" s="69"/>
      <c r="N80" s="69"/>
      <c r="O80" s="69"/>
      <c r="P80" s="69"/>
      <c r="Q80" s="69"/>
      <c r="R80" s="69"/>
      <c r="S80" s="69"/>
      <c r="T80" s="69"/>
      <c r="U80" s="69"/>
    </row>
    <row r="81" spans="1:21" ht="12.75" customHeight="1" x14ac:dyDescent="0.2">
      <c r="A81" s="281"/>
      <c r="B81" s="211" t="s">
        <v>2947</v>
      </c>
      <c r="C81" s="283"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1"/>
      <c r="B82" s="211" t="s">
        <v>2949</v>
      </c>
      <c r="C82" s="283"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1"/>
      <c r="B83" s="211" t="s">
        <v>2951</v>
      </c>
      <c r="C83" s="283"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1"/>
      <c r="B84" s="211" t="s">
        <v>2953</v>
      </c>
      <c r="C84" s="283"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1" t="s">
        <v>2309</v>
      </c>
      <c r="B85" s="287" t="s">
        <v>2999</v>
      </c>
      <c r="C85" s="283" t="s">
        <v>3000</v>
      </c>
      <c r="D85" s="284">
        <f>SUM(D86:D89)</f>
        <v>0</v>
      </c>
      <c r="E85" s="69"/>
      <c r="F85" s="69"/>
      <c r="G85" s="69"/>
      <c r="H85" s="69"/>
      <c r="I85" s="69"/>
      <c r="J85" s="69"/>
      <c r="K85" s="69"/>
      <c r="L85" s="69"/>
      <c r="M85" s="69"/>
      <c r="N85" s="69"/>
      <c r="O85" s="69"/>
      <c r="P85" s="69"/>
      <c r="Q85" s="69"/>
      <c r="R85" s="69"/>
      <c r="S85" s="69"/>
      <c r="T85" s="69"/>
      <c r="U85" s="69"/>
    </row>
    <row r="86" spans="1:21" ht="12.75" customHeight="1" x14ac:dyDescent="0.2">
      <c r="A86" s="281"/>
      <c r="B86" s="211" t="s">
        <v>2947</v>
      </c>
      <c r="C86" s="283"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1"/>
      <c r="B87" s="211" t="s">
        <v>2949</v>
      </c>
      <c r="C87" s="283"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1"/>
      <c r="B88" s="211" t="s">
        <v>2951</v>
      </c>
      <c r="C88" s="283"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1"/>
      <c r="B89" s="211" t="s">
        <v>2953</v>
      </c>
      <c r="C89" s="283"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1" t="s">
        <v>2311</v>
      </c>
      <c r="B90" s="282" t="s">
        <v>3005</v>
      </c>
      <c r="C90" s="283" t="s">
        <v>3006</v>
      </c>
      <c r="D90" s="284">
        <f>SUM(D91:D94)</f>
        <v>0</v>
      </c>
      <c r="E90" s="69"/>
      <c r="F90" s="69"/>
      <c r="G90" s="69"/>
      <c r="H90" s="69"/>
      <c r="I90" s="69"/>
      <c r="J90" s="69"/>
      <c r="K90" s="69"/>
      <c r="L90" s="69"/>
      <c r="M90" s="69"/>
      <c r="N90" s="69"/>
      <c r="O90" s="69"/>
      <c r="P90" s="69"/>
      <c r="Q90" s="69"/>
      <c r="R90" s="69"/>
      <c r="S90" s="69"/>
      <c r="T90" s="69"/>
      <c r="U90" s="69"/>
    </row>
    <row r="91" spans="1:21" ht="12.75" customHeight="1" x14ac:dyDescent="0.2">
      <c r="A91" s="281"/>
      <c r="B91" s="211" t="s">
        <v>2947</v>
      </c>
      <c r="C91" s="283"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1"/>
      <c r="B92" s="211" t="s">
        <v>2949</v>
      </c>
      <c r="C92" s="283"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85"/>
      <c r="B93" s="211" t="s">
        <v>2951</v>
      </c>
      <c r="C93" s="283"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85"/>
      <c r="B94" s="211" t="s">
        <v>2953</v>
      </c>
      <c r="C94" s="283"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1" t="s">
        <v>2903</v>
      </c>
      <c r="B95" s="282" t="s">
        <v>3011</v>
      </c>
      <c r="C95" s="283" t="s">
        <v>3012</v>
      </c>
      <c r="D95" s="284">
        <f>SUM(D96:D100)</f>
        <v>0</v>
      </c>
      <c r="E95" s="69"/>
      <c r="F95" s="69"/>
      <c r="G95" s="69"/>
      <c r="H95" s="69"/>
      <c r="I95" s="69"/>
      <c r="J95" s="69"/>
      <c r="K95" s="69"/>
      <c r="L95" s="69"/>
      <c r="M95" s="69"/>
      <c r="N95" s="69"/>
      <c r="O95" s="69"/>
      <c r="P95" s="69"/>
      <c r="Q95" s="69"/>
      <c r="R95" s="69"/>
      <c r="S95" s="69"/>
      <c r="T95" s="69"/>
      <c r="U95" s="69"/>
    </row>
    <row r="96" spans="1:21" ht="12.75" customHeight="1" x14ac:dyDescent="0.2">
      <c r="A96" s="285" t="s">
        <v>2906</v>
      </c>
      <c r="B96" s="211" t="s">
        <v>2907</v>
      </c>
      <c r="C96" s="283"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85" t="s">
        <v>2909</v>
      </c>
      <c r="B97" s="211" t="s">
        <v>2324</v>
      </c>
      <c r="C97" s="283"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85" t="s">
        <v>2911</v>
      </c>
      <c r="B98" s="211" t="s">
        <v>2328</v>
      </c>
      <c r="C98" s="283"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85" t="s">
        <v>2938</v>
      </c>
      <c r="B99" s="211" t="s">
        <v>2914</v>
      </c>
      <c r="C99" s="283"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85" t="s">
        <v>2916</v>
      </c>
      <c r="B100" s="211" t="s">
        <v>2917</v>
      </c>
      <c r="C100" s="283"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1"/>
      <c r="B101" s="282" t="s">
        <v>3018</v>
      </c>
      <c r="C101" s="283" t="s">
        <v>3019</v>
      </c>
      <c r="D101" s="284">
        <f>SUM(D102:D105)</f>
        <v>16184.99</v>
      </c>
      <c r="E101" s="69"/>
      <c r="F101" s="69"/>
      <c r="G101" s="69"/>
      <c r="H101" s="69"/>
      <c r="I101" s="69"/>
      <c r="J101" s="69"/>
      <c r="K101" s="69"/>
      <c r="L101" s="69"/>
      <c r="M101" s="69"/>
      <c r="N101" s="69"/>
      <c r="O101" s="69"/>
      <c r="P101" s="69"/>
      <c r="Q101" s="69"/>
      <c r="R101" s="69"/>
      <c r="S101" s="69"/>
      <c r="T101" s="69"/>
      <c r="U101" s="69"/>
    </row>
    <row r="102" spans="1:21" ht="12.75" customHeight="1" x14ac:dyDescent="0.2">
      <c r="A102" s="285"/>
      <c r="B102" s="211" t="s">
        <v>2888</v>
      </c>
      <c r="C102" s="283"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85" t="s">
        <v>2287</v>
      </c>
      <c r="B103" s="211" t="s">
        <v>2869</v>
      </c>
      <c r="C103" s="283" t="s">
        <v>3021</v>
      </c>
      <c r="D103" s="269">
        <v>16184.99</v>
      </c>
      <c r="E103" s="69"/>
      <c r="F103" s="69"/>
      <c r="G103" s="69"/>
      <c r="H103" s="69"/>
      <c r="I103" s="69"/>
      <c r="J103" s="69"/>
      <c r="K103" s="69"/>
      <c r="L103" s="69"/>
      <c r="M103" s="69"/>
      <c r="N103" s="69"/>
      <c r="O103" s="69"/>
      <c r="P103" s="69"/>
      <c r="Q103" s="69"/>
      <c r="R103" s="69"/>
      <c r="S103" s="69"/>
      <c r="T103" s="69"/>
      <c r="U103" s="69"/>
    </row>
    <row r="104" spans="1:21" ht="12.75" customHeight="1" x14ac:dyDescent="0.2">
      <c r="A104" s="285" t="s">
        <v>2311</v>
      </c>
      <c r="B104" s="211" t="s">
        <v>2312</v>
      </c>
      <c r="C104" s="283"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3"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1</v>
      </c>
      <c r="F3" s="296">
        <f>F4+F14+F19+F275+F293+F296+F298</f>
        <v>2</v>
      </c>
      <c r="G3" s="296">
        <f>IF(RefStr!C12&lt;&gt;"",INT(VALUE(MID(RefStr!C12,1,4))),0)</f>
        <v>2022</v>
      </c>
      <c r="H3" s="297">
        <f>IF(RefStr!C12&lt;&gt;"",INT(VALUE(MID(RefStr!C12,6,2))),0)</f>
        <v>12</v>
      </c>
      <c r="I3" s="298">
        <f>RefStr!C10*1</f>
        <v>0</v>
      </c>
      <c r="J3" s="299" t="str">
        <f>RefStr!H7</f>
        <v>DA</v>
      </c>
      <c r="K3" s="297" t="str">
        <f>RefStr!H9</f>
        <v>DA</v>
      </c>
      <c r="L3" s="297" t="str">
        <f>RefStr!H10</f>
        <v>DA</v>
      </c>
      <c r="M3" s="297" t="str">
        <f>RefStr!H8</f>
        <v>DA</v>
      </c>
      <c r="N3" s="297" t="str">
        <f>RefStr!H11</f>
        <v>DA</v>
      </c>
      <c r="O3" s="300">
        <f>RefStr!C6</f>
        <v>50073</v>
      </c>
      <c r="P3" s="243"/>
    </row>
    <row r="4" spans="1:16" ht="19.5" customHeight="1" x14ac:dyDescent="0.2">
      <c r="A4" s="12" t="s">
        <v>3030</v>
      </c>
      <c r="B4" s="11"/>
      <c r="C4" s="10"/>
      <c r="D4" s="295"/>
      <c r="E4" s="291">
        <f>SUM(E5:E13)</f>
        <v>0</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3037</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1</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IF(AND(H3=12,J3="DA",M3="DA",OR(I3=11,I3=21,I3=22,I3=31,I3=41,I3=42),ABS(BILANCA!D170-'PR-RAS'!D647)&gt;0.001),1,0)</f>
        <v>0</v>
      </c>
      <c r="H15" s="296">
        <f>IF(AND(H3=12,J3="DA",M3="DA",OR(I3=11,I3=21,I3=22,I3=31,I3=41,I3=42),ABS(BILANCA!E170-'PR-RAS'!E647)&gt;0.001),1,0)</f>
        <v>0</v>
      </c>
      <c r="I15" s="291"/>
      <c r="J15" s="291"/>
      <c r="K15" s="291"/>
      <c r="L15" s="296">
        <f>IF(AND(H3=12,J3="DA",M3="DA",OR(I3=12,I3=13,I3=23),ABS(BILANCA!D170-'PR-RAS'!D647)&gt;0.001),1,0)</f>
        <v>0</v>
      </c>
      <c r="M15" s="296">
        <f>IF(AND(H3=12,J3="DA",M3="DA",OR(I3=12,I3=13,I3=23),ABS(BILANCA!E170-'PR-RAS'!E647)&gt;0.001),1,0)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IF(AND(H3=12,J3="DA",M3="DA",OR(I3=11,I3=21,I3=22,I3=31,I3=41,I3=42),ABS(BILANCA!D69-'PR-RAS'!D652)&gt;0.001),1,0)</f>
        <v>0</v>
      </c>
      <c r="H16" s="296">
        <f>IF(AND(H3=12,J3="DA",M3="DA",OR(I3=11,I3=21,I3=22,I3=31,I3=41,I3=42),ABS(BILANCA!E69-'PR-RAS'!E652)&gt;0.001),1,0)</f>
        <v>0</v>
      </c>
      <c r="I16" s="308"/>
      <c r="J16" s="291"/>
      <c r="K16" s="291"/>
      <c r="L16" s="296">
        <f>IF(AND(H3=12,J3="DA",M3="DA",OR(I3=12,I3=13,I3=23),ABS(BILANCA!D69-'PR-RAS'!D652)&gt;0.001),1,0)</f>
        <v>0</v>
      </c>
      <c r="M16" s="296">
        <f>IF(AND(H3=12,J3="DA",M3="DA",OR(I3=12,I3=13,I3=23),ABS(BILANCA!E69-'PR-RAS'!E652)&gt;0.001),1,0)</f>
        <v>0</v>
      </c>
      <c r="N16" s="291"/>
      <c r="O16" s="291"/>
      <c r="P16" s="243"/>
    </row>
    <row r="17" spans="1:16" ht="48.75" customHeight="1" x14ac:dyDescent="0.2">
      <c r="A17" s="302">
        <v>3</v>
      </c>
      <c r="B17" s="303" t="str">
        <f>IF(E17=1,"Pogreška",IF(F17=1,"Provjera","O.K."))</f>
        <v>Pogreška</v>
      </c>
      <c r="C17" s="307" t="s">
        <v>3046</v>
      </c>
      <c r="D17" s="295"/>
      <c r="E17" s="291">
        <f>MAX(G17:L17)</f>
        <v>1</v>
      </c>
      <c r="F17" s="291">
        <v>0</v>
      </c>
      <c r="G17" s="309">
        <f>IF(AND(H3=12,J3="DA",M3="DA",BILANCA!D246&gt;=BILANCA!D250,OR(ABS(BILANCA!D246-BILANCA!D250-'PR-RAS'!D645)&gt;0.001,'PR-RAS'!D646&lt;&gt;0)),1,0)</f>
        <v>0</v>
      </c>
      <c r="H17" s="296">
        <f>IF(AND(H3=12,J3="DA",M3="DA",BILANCA!E246&gt;=BILANCA!E250,OR(ABS(BILANCA!E246-BILANCA!E250-'PR-RAS'!E645)&gt;0.001,'PR-RAS'!E646&lt;&gt;0)),1,0)</f>
        <v>0</v>
      </c>
      <c r="I17" s="310">
        <f>IF(AND(H3=12,J3="DA",M3="DA",BILANCA!D250&gt;=BILANCA!D246,OR(ABS(BILANCA!D250-BILANCA!D246-'PR-RAS'!D646)&gt;0.001,'PR-RAS'!D645&lt;&gt;0)),1,0)</f>
        <v>1</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2</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3245</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Provjera</v>
      </c>
      <c r="C219" s="313" t="s">
        <v>3248</v>
      </c>
      <c r="D219" s="295"/>
      <c r="E219" s="291">
        <f t="shared" si="12"/>
        <v>0</v>
      </c>
      <c r="F219" s="291">
        <f t="shared" si="13"/>
        <v>1</v>
      </c>
      <c r="G219" s="291"/>
      <c r="H219" s="291"/>
      <c r="I219" s="291"/>
      <c r="J219" s="291"/>
      <c r="K219" s="291"/>
      <c r="L219" s="291">
        <f>IF(AND('PR-RAS'!D184&gt;0,SUM('PR-RAS'!D721:D723)=0),1,0)</f>
        <v>1</v>
      </c>
      <c r="M219" s="291">
        <f>IF(AND('PR-RAS'!E184&gt;0,SUM('PR-RAS'!E721:E723)=0),1,0)</f>
        <v>0</v>
      </c>
      <c r="N219" s="291"/>
      <c r="O219" s="291"/>
      <c r="P219" s="243"/>
    </row>
    <row r="220" spans="1:16" ht="30" customHeight="1" x14ac:dyDescent="0.2">
      <c r="A220" s="302">
        <v>183</v>
      </c>
      <c r="B220" s="303" t="str">
        <f t="shared" si="11"/>
        <v>Provjera</v>
      </c>
      <c r="C220" s="313" t="s">
        <v>3249</v>
      </c>
      <c r="D220" s="295"/>
      <c r="E220" s="291">
        <f t="shared" si="12"/>
        <v>0</v>
      </c>
      <c r="F220" s="291">
        <f t="shared" si="13"/>
        <v>1</v>
      </c>
      <c r="G220" s="291"/>
      <c r="H220" s="291"/>
      <c r="I220" s="291"/>
      <c r="J220" s="291"/>
      <c r="K220" s="291"/>
      <c r="L220" s="291">
        <f>IF(AND('PR-RAS'!D186&gt;0,'PR-RAS'!D724=0),1,0)</f>
        <v>1</v>
      </c>
      <c r="M220" s="291">
        <f>IF(AND('PR-RAS'!E186&gt;0,'PR-RAS'!E724=0),1,0)</f>
        <v>1</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21.5703125" defaultRowHeight="15" customHeight="1" x14ac:dyDescent="0.2"/>
  <cols>
    <col min="1" max="1" width="10.7109375" customWidth="1"/>
    <col min="2" max="3" width="45.7109375" customWidth="1"/>
    <col min="4" max="17" width="8" customWidth="1"/>
  </cols>
  <sheetData>
    <row r="1" spans="1:17" ht="37.5" customHeight="1" x14ac:dyDescent="0.2">
      <c r="A1" s="7" t="s">
        <v>3325</v>
      </c>
      <c r="B1" s="7"/>
      <c r="C1" s="6"/>
    </row>
    <row r="2" spans="1:17" ht="33" customHeight="1" x14ac:dyDescent="0.2">
      <c r="A2" s="5" t="s">
        <v>3326</v>
      </c>
      <c r="B2" s="4"/>
      <c r="C2" s="8"/>
      <c r="D2" s="67"/>
      <c r="E2" s="67"/>
      <c r="F2" s="67"/>
      <c r="G2" s="67"/>
      <c r="H2" s="67"/>
      <c r="I2" s="67"/>
      <c r="J2" s="67"/>
      <c r="K2" s="67"/>
      <c r="L2" s="67"/>
      <c r="M2" s="67"/>
      <c r="N2" s="67"/>
      <c r="O2" s="67"/>
      <c r="P2" s="67"/>
      <c r="Q2" s="67"/>
    </row>
    <row r="3" spans="1:17" ht="18.75" customHeight="1" x14ac:dyDescent="0.2">
      <c r="A3" s="325" t="s">
        <v>3327</v>
      </c>
      <c r="B3" s="3"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2" t="s">
        <v>3411</v>
      </c>
      <c r="C47" s="1"/>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Natali Manestar Car</cp:lastModifiedBy>
  <cp:lastPrinted>2022-04-04T19:59:02Z</cp:lastPrinted>
  <dcterms:created xsi:type="dcterms:W3CDTF">2022-04-01T05:14:30Z</dcterms:created>
  <dcterms:modified xsi:type="dcterms:W3CDTF">2023-01-27T12:09:52Z</dcterms:modified>
</cp:coreProperties>
</file>